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事業部\天然ガス化普及促進グループ\■生活環境確保■\R1補正 公募説明会資料（作業中）\室内機接続確認シート\"/>
    </mc:Choice>
  </mc:AlternateContent>
  <workbookProtection workbookAlgorithmName="SHA-512" workbookHashValue="1QOocPe/5fxilD7JET81DSu5uTEh93sw6SjH3/T3bbUT/6OyvEjPjJj+12gl0F25p2i3pTCehHKqOh9a6WynDg==" workbookSaltValue="7eoTvtZsX6YfSZKc/6tRdA==" workbookSpinCount="100000" lockStructure="1"/>
  <bookViews>
    <workbookView xWindow="0" yWindow="0" windowWidth="28800" windowHeight="11715" tabRatio="749"/>
  </bookViews>
  <sheets>
    <sheet name="ＰＮ機(系統１) (原紙)" sheetId="26" r:id="rId1"/>
    <sheet name="ＰＮ機(記入例)" sheetId="25" r:id="rId2"/>
    <sheet name="ＹＮ機・ＤＫ機 (原紙) " sheetId="14" r:id="rId3"/>
    <sheet name="ＹＮ機・ＤＫ機 (記入例)" sheetId="11" r:id="rId4"/>
    <sheet name="ＡＮ機 (原紙) " sheetId="20" r:id="rId5"/>
    <sheet name="ＡＮ機 (記入例)" sheetId="24" r:id="rId6"/>
    <sheet name="ＡＮ室内機ﾃﾞｰﾀ（消さない）" sheetId="21" state="hidden" r:id="rId7"/>
    <sheet name="ＡＮ室内機情報など（消さない）" sheetId="22" state="hidden" r:id="rId8"/>
    <sheet name="ANブレーカー容量別突入電流、消費電力値" sheetId="23" state="hidden" r:id="rId9"/>
  </sheets>
  <definedNames>
    <definedName name="_xlnm._FilterDatabase" localSheetId="6" hidden="1">'ＡＮ室内機ﾃﾞｰﾀ（消さない）'!$A$1:$F$49</definedName>
    <definedName name="_xlnm.Print_Area" localSheetId="5">'ＡＮ機 (記入例)'!$A$1:$O$44</definedName>
    <definedName name="_xlnm.Print_Area" localSheetId="4">'ＡＮ機 (原紙) '!$A$1:$O$44</definedName>
    <definedName name="_xlnm.Print_Area" localSheetId="1">'ＰＮ機(記入例)'!$A$1:$Q$82</definedName>
    <definedName name="_xlnm.Print_Area" localSheetId="0">'ＰＮ機(系統１) (原紙)'!$A$1:$Q$82</definedName>
    <definedName name="_xlnm.Print_Area" localSheetId="3">'ＹＮ機・ＤＫ機 (記入例)'!$A$1:$L$40</definedName>
    <definedName name="_xlnm.Print_Area" localSheetId="2">'ＹＮ機・ＤＫ機 (原紙) '!$A$1:$L$40</definedName>
    <definedName name="空調運転">'ＡＮ室内機情報など（消さない）'!$D$6:$D$7</definedName>
    <definedName name="室外機">'ＡＮ室内機情報など（消さない）'!$C$6:$C$7</definedName>
    <definedName name="室外機台数">'ＡＮ室内機情報など（消さない）'!$F$6</definedName>
    <definedName name="室内機">'ＡＮ室内機ﾃﾞｰﾀ（消さない）'!$A$2:$A$49</definedName>
    <definedName name="室内機台数">'ＡＮ室内機情報など（消さない）'!$A$6:$A$16</definedName>
    <definedName name="遮断器">'ANブレーカー容量別突入電流、消費電力値'!$A$2:$A$4</definedName>
    <definedName name="周波数">'ＡＮ室内機情報など（消さない）'!$B$6:$B$7</definedName>
    <definedName name="避難所利用">'ＡＮ室内機情報など（消さない）'!$G$6:$G$7</definedName>
  </definedNames>
  <calcPr calcId="162913"/>
</workbook>
</file>

<file path=xl/calcChain.xml><?xml version="1.0" encoding="utf-8"?>
<calcChain xmlns="http://schemas.openxmlformats.org/spreadsheetml/2006/main">
  <c r="G71" i="26" l="1"/>
  <c r="F71" i="26"/>
  <c r="M70" i="26"/>
  <c r="L70" i="26"/>
  <c r="H70" i="26"/>
  <c r="D70" i="26"/>
  <c r="J70" i="26" s="1"/>
  <c r="M69" i="26"/>
  <c r="N69" i="26" s="1"/>
  <c r="L69" i="26"/>
  <c r="H69" i="26"/>
  <c r="D69" i="26"/>
  <c r="J69" i="26" s="1"/>
  <c r="M68" i="26"/>
  <c r="L68" i="26"/>
  <c r="I68" i="26"/>
  <c r="H68" i="26"/>
  <c r="D68" i="26"/>
  <c r="J68" i="26" s="1"/>
  <c r="M67" i="26"/>
  <c r="L67" i="26"/>
  <c r="I67" i="26"/>
  <c r="H67" i="26"/>
  <c r="D67" i="26"/>
  <c r="J67" i="26" s="1"/>
  <c r="M66" i="26"/>
  <c r="L66" i="26"/>
  <c r="H66" i="26"/>
  <c r="D66" i="26"/>
  <c r="J66" i="26" s="1"/>
  <c r="M65" i="26"/>
  <c r="N65" i="26" s="1"/>
  <c r="L65" i="26"/>
  <c r="H65" i="26"/>
  <c r="D65" i="26"/>
  <c r="J65" i="26" s="1"/>
  <c r="M64" i="26"/>
  <c r="L64" i="26"/>
  <c r="N64" i="26" s="1"/>
  <c r="J64" i="26"/>
  <c r="H64" i="26"/>
  <c r="Q64" i="26" s="1"/>
  <c r="D64" i="26"/>
  <c r="I64" i="26" s="1"/>
  <c r="M63" i="26"/>
  <c r="L63" i="26"/>
  <c r="H63" i="26"/>
  <c r="Q63" i="26" s="1"/>
  <c r="D63" i="26"/>
  <c r="J63" i="26" s="1"/>
  <c r="M62" i="26"/>
  <c r="L62" i="26"/>
  <c r="H62" i="26"/>
  <c r="Q62" i="26" s="1"/>
  <c r="D62" i="26"/>
  <c r="J62" i="26" s="1"/>
  <c r="M61" i="26"/>
  <c r="L61" i="26"/>
  <c r="I61" i="26"/>
  <c r="K61" i="26" s="1"/>
  <c r="H61" i="26"/>
  <c r="Q61" i="26" s="1"/>
  <c r="D61" i="26"/>
  <c r="J61" i="26" s="1"/>
  <c r="N60" i="26"/>
  <c r="M60" i="26"/>
  <c r="L60" i="26"/>
  <c r="H60" i="26"/>
  <c r="Q60" i="26" s="1"/>
  <c r="D60" i="26"/>
  <c r="I60" i="26" s="1"/>
  <c r="M59" i="26"/>
  <c r="L59" i="26"/>
  <c r="N59" i="26" s="1"/>
  <c r="H59" i="26"/>
  <c r="Q59" i="26" s="1"/>
  <c r="D59" i="26"/>
  <c r="J59" i="26" s="1"/>
  <c r="M58" i="26"/>
  <c r="L58" i="26"/>
  <c r="N58" i="26" s="1"/>
  <c r="H58" i="26"/>
  <c r="Q58" i="26" s="1"/>
  <c r="D58" i="26"/>
  <c r="J58" i="26" s="1"/>
  <c r="M57" i="26"/>
  <c r="N57" i="26" s="1"/>
  <c r="L57" i="26"/>
  <c r="I57" i="26"/>
  <c r="H57" i="26"/>
  <c r="Q57" i="26" s="1"/>
  <c r="D57" i="26"/>
  <c r="J57" i="26" s="1"/>
  <c r="M56" i="26"/>
  <c r="L56" i="26"/>
  <c r="I56" i="26"/>
  <c r="K56" i="26" s="1"/>
  <c r="H56" i="26"/>
  <c r="D56" i="26"/>
  <c r="J56" i="26" s="1"/>
  <c r="M55" i="26"/>
  <c r="N55" i="26" s="1"/>
  <c r="L55" i="26"/>
  <c r="H55" i="26"/>
  <c r="D55" i="26"/>
  <c r="J55" i="26" s="1"/>
  <c r="M54" i="26"/>
  <c r="L54" i="26"/>
  <c r="H54" i="26"/>
  <c r="D54" i="26"/>
  <c r="J54" i="26" s="1"/>
  <c r="M53" i="26"/>
  <c r="N53" i="26" s="1"/>
  <c r="L53" i="26"/>
  <c r="I53" i="26"/>
  <c r="H53" i="26"/>
  <c r="D53" i="26"/>
  <c r="J53" i="26" s="1"/>
  <c r="M52" i="26"/>
  <c r="L52" i="26"/>
  <c r="I52" i="26"/>
  <c r="K52" i="26" s="1"/>
  <c r="H52" i="26"/>
  <c r="D52" i="26"/>
  <c r="J52" i="26" s="1"/>
  <c r="M51" i="26"/>
  <c r="N51" i="26" s="1"/>
  <c r="L51" i="26"/>
  <c r="H51" i="26"/>
  <c r="D51" i="26"/>
  <c r="J51" i="26" s="1"/>
  <c r="M50" i="26"/>
  <c r="L50" i="26"/>
  <c r="N50" i="26" s="1"/>
  <c r="J50" i="26"/>
  <c r="H50" i="26"/>
  <c r="Q50" i="26" s="1"/>
  <c r="D50" i="26"/>
  <c r="I50" i="26" s="1"/>
  <c r="M49" i="26"/>
  <c r="L49" i="26"/>
  <c r="H49" i="26"/>
  <c r="Q49" i="26" s="1"/>
  <c r="D49" i="26"/>
  <c r="J49" i="26" s="1"/>
  <c r="M48" i="26"/>
  <c r="L48" i="26"/>
  <c r="H48" i="26"/>
  <c r="Q48" i="26" s="1"/>
  <c r="D48" i="26"/>
  <c r="J48" i="26" s="1"/>
  <c r="M47" i="26"/>
  <c r="L47" i="26"/>
  <c r="H47" i="26"/>
  <c r="Q47" i="26" s="1"/>
  <c r="D47" i="26"/>
  <c r="J47" i="26" s="1"/>
  <c r="N46" i="26"/>
  <c r="M46" i="26"/>
  <c r="L46" i="26"/>
  <c r="H46" i="26"/>
  <c r="Q46" i="26" s="1"/>
  <c r="D46" i="26"/>
  <c r="I46" i="26" s="1"/>
  <c r="M45" i="26"/>
  <c r="L45" i="26"/>
  <c r="N45" i="26" s="1"/>
  <c r="H45" i="26"/>
  <c r="Q45" i="26" s="1"/>
  <c r="D45" i="26"/>
  <c r="J45" i="26" s="1"/>
  <c r="M44" i="26"/>
  <c r="L44" i="26"/>
  <c r="N44" i="26" s="1"/>
  <c r="H44" i="26"/>
  <c r="Q44" i="26" s="1"/>
  <c r="D44" i="26"/>
  <c r="J44" i="26" s="1"/>
  <c r="M43" i="26"/>
  <c r="L43" i="26"/>
  <c r="I43" i="26"/>
  <c r="H43" i="26"/>
  <c r="Q43" i="26" s="1"/>
  <c r="D43" i="26"/>
  <c r="J43" i="26" s="1"/>
  <c r="M42" i="26"/>
  <c r="L42" i="26"/>
  <c r="H42" i="26"/>
  <c r="D42" i="26"/>
  <c r="J42" i="26" s="1"/>
  <c r="M41" i="26"/>
  <c r="N41" i="26" s="1"/>
  <c r="L41" i="26"/>
  <c r="H41" i="26"/>
  <c r="D41" i="26"/>
  <c r="J41" i="26" s="1"/>
  <c r="M40" i="26"/>
  <c r="L40" i="26"/>
  <c r="I40" i="26"/>
  <c r="H40" i="26"/>
  <c r="D40" i="26"/>
  <c r="J40" i="26" s="1"/>
  <c r="M39" i="26"/>
  <c r="L39" i="26"/>
  <c r="I39" i="26"/>
  <c r="H39" i="26"/>
  <c r="D39" i="26"/>
  <c r="J39" i="26" s="1"/>
  <c r="M38" i="26"/>
  <c r="L38" i="26"/>
  <c r="H38" i="26"/>
  <c r="D38" i="26"/>
  <c r="J38" i="26" s="1"/>
  <c r="M37" i="26"/>
  <c r="N37" i="26" s="1"/>
  <c r="L37" i="26"/>
  <c r="H37" i="26"/>
  <c r="D37" i="26"/>
  <c r="J37" i="26" s="1"/>
  <c r="M36" i="26"/>
  <c r="L36" i="26"/>
  <c r="H36" i="26"/>
  <c r="D36" i="26"/>
  <c r="J36" i="26" s="1"/>
  <c r="M35" i="26"/>
  <c r="L35" i="26"/>
  <c r="I35" i="26"/>
  <c r="H35" i="26"/>
  <c r="D35" i="26"/>
  <c r="J35" i="26" s="1"/>
  <c r="M34" i="26"/>
  <c r="L34" i="26"/>
  <c r="H34" i="26"/>
  <c r="D34" i="26"/>
  <c r="J34" i="26" s="1"/>
  <c r="M33" i="26"/>
  <c r="N33" i="26" s="1"/>
  <c r="L33" i="26"/>
  <c r="H33" i="26"/>
  <c r="D33" i="26"/>
  <c r="J33" i="26" s="1"/>
  <c r="M32" i="26"/>
  <c r="N32" i="26" s="1"/>
  <c r="L32" i="26"/>
  <c r="H32" i="26"/>
  <c r="D32" i="26"/>
  <c r="J32" i="26" s="1"/>
  <c r="M31" i="26"/>
  <c r="L31" i="26"/>
  <c r="I31" i="26"/>
  <c r="H31" i="26"/>
  <c r="D31" i="26"/>
  <c r="J31" i="26" s="1"/>
  <c r="M30" i="26"/>
  <c r="L30" i="26"/>
  <c r="H30" i="26"/>
  <c r="D30" i="26"/>
  <c r="J30" i="26" s="1"/>
  <c r="M29" i="26"/>
  <c r="N29" i="26" s="1"/>
  <c r="L29" i="26"/>
  <c r="J29" i="26"/>
  <c r="I29" i="26"/>
  <c r="K29" i="26" s="1"/>
  <c r="H29" i="26"/>
  <c r="M28" i="26"/>
  <c r="L28" i="26"/>
  <c r="N28" i="26" s="1"/>
  <c r="I28" i="26"/>
  <c r="H28" i="26"/>
  <c r="D28" i="26"/>
  <c r="J28" i="26" s="1"/>
  <c r="M27" i="26"/>
  <c r="L27" i="26"/>
  <c r="N27" i="26" s="1"/>
  <c r="J27" i="26"/>
  <c r="I27" i="26"/>
  <c r="K27" i="26" s="1"/>
  <c r="H27" i="26"/>
  <c r="M26" i="26"/>
  <c r="L26" i="26"/>
  <c r="H26" i="26"/>
  <c r="D26" i="26"/>
  <c r="J26" i="26" s="1"/>
  <c r="M25" i="26"/>
  <c r="L25" i="26"/>
  <c r="J25" i="26"/>
  <c r="I25" i="26"/>
  <c r="K25" i="26" s="1"/>
  <c r="H25" i="26"/>
  <c r="Q24" i="26"/>
  <c r="M24" i="26"/>
  <c r="L24" i="26"/>
  <c r="N24" i="26" s="1"/>
  <c r="H24" i="26"/>
  <c r="D24" i="26"/>
  <c r="J24" i="26" s="1"/>
  <c r="M23" i="26"/>
  <c r="L23" i="26"/>
  <c r="N23" i="26" s="1"/>
  <c r="J23" i="26"/>
  <c r="I23" i="26"/>
  <c r="K23" i="26" s="1"/>
  <c r="H23" i="26"/>
  <c r="Q23" i="26" s="1"/>
  <c r="M22" i="26"/>
  <c r="L22" i="26"/>
  <c r="J22" i="26"/>
  <c r="I22" i="26"/>
  <c r="H22" i="26"/>
  <c r="D22" i="26"/>
  <c r="Q21" i="26"/>
  <c r="M21" i="26"/>
  <c r="L21" i="26"/>
  <c r="J21" i="26"/>
  <c r="I21" i="26"/>
  <c r="K21" i="26" s="1"/>
  <c r="H21" i="26"/>
  <c r="M20" i="26"/>
  <c r="L20" i="26"/>
  <c r="H20" i="26"/>
  <c r="Q20" i="26" s="1"/>
  <c r="D20" i="26"/>
  <c r="J20" i="26" s="1"/>
  <c r="M19" i="26"/>
  <c r="L19" i="26"/>
  <c r="N19" i="26" s="1"/>
  <c r="J19" i="26"/>
  <c r="K19" i="26" s="1"/>
  <c r="I19" i="26"/>
  <c r="H19" i="26"/>
  <c r="Q19" i="26" s="1"/>
  <c r="M18" i="26"/>
  <c r="L18" i="26"/>
  <c r="N18" i="26" s="1"/>
  <c r="H18" i="26"/>
  <c r="Q18" i="26" s="1"/>
  <c r="D18" i="26"/>
  <c r="I18" i="26" s="1"/>
  <c r="Q17" i="26"/>
  <c r="M17" i="26"/>
  <c r="L17" i="26"/>
  <c r="N17" i="26" s="1"/>
  <c r="J17" i="26"/>
  <c r="I17" i="26"/>
  <c r="H17" i="26"/>
  <c r="K28" i="26" l="1"/>
  <c r="K17" i="26"/>
  <c r="K18" i="26"/>
  <c r="N21" i="26"/>
  <c r="K22" i="26"/>
  <c r="N30" i="26"/>
  <c r="I32" i="26"/>
  <c r="N34" i="26"/>
  <c r="I36" i="26"/>
  <c r="N38" i="26"/>
  <c r="N42" i="26"/>
  <c r="J46" i="26"/>
  <c r="N47" i="26"/>
  <c r="I48" i="26"/>
  <c r="K48" i="26" s="1"/>
  <c r="N52" i="26"/>
  <c r="I54" i="26"/>
  <c r="N56" i="26"/>
  <c r="J60" i="26"/>
  <c r="N61" i="26"/>
  <c r="I62" i="26"/>
  <c r="K62" i="26" s="1"/>
  <c r="N66" i="26"/>
  <c r="N70" i="26"/>
  <c r="N31" i="26"/>
  <c r="I33" i="26"/>
  <c r="K33" i="26" s="1"/>
  <c r="N35" i="26"/>
  <c r="I37" i="26"/>
  <c r="K37" i="26" s="1"/>
  <c r="N39" i="26"/>
  <c r="I41" i="26"/>
  <c r="K41" i="26" s="1"/>
  <c r="N43" i="26"/>
  <c r="I44" i="26"/>
  <c r="K44" i="26" s="1"/>
  <c r="K50" i="26"/>
  <c r="I51" i="26"/>
  <c r="K51" i="26" s="1"/>
  <c r="I55" i="26"/>
  <c r="K55" i="26" s="1"/>
  <c r="I58" i="26"/>
  <c r="K58" i="26" s="1"/>
  <c r="K64" i="26"/>
  <c r="I65" i="26"/>
  <c r="K65" i="26" s="1"/>
  <c r="N67" i="26"/>
  <c r="I69" i="26"/>
  <c r="K69" i="26" s="1"/>
  <c r="I20" i="26"/>
  <c r="K20" i="26" s="1"/>
  <c r="K71" i="26" s="1"/>
  <c r="J18" i="26"/>
  <c r="J71" i="26" s="1"/>
  <c r="N25" i="26"/>
  <c r="N26" i="26"/>
  <c r="I30" i="26"/>
  <c r="K30" i="26" s="1"/>
  <c r="I34" i="26"/>
  <c r="K34" i="26" s="1"/>
  <c r="N36" i="26"/>
  <c r="I38" i="26"/>
  <c r="K38" i="26" s="1"/>
  <c r="N40" i="26"/>
  <c r="I42" i="26"/>
  <c r="K42" i="26" s="1"/>
  <c r="K46" i="26"/>
  <c r="I47" i="26"/>
  <c r="K47" i="26" s="1"/>
  <c r="N48" i="26"/>
  <c r="N49" i="26"/>
  <c r="N54" i="26"/>
  <c r="K60" i="26"/>
  <c r="N62" i="26"/>
  <c r="N63" i="26"/>
  <c r="I66" i="26"/>
  <c r="K66" i="26" s="1"/>
  <c r="N68" i="26"/>
  <c r="I70" i="26"/>
  <c r="K70" i="26" s="1"/>
  <c r="N20" i="26"/>
  <c r="N71" i="26" s="1"/>
  <c r="N22" i="26"/>
  <c r="L71" i="26"/>
  <c r="Q22" i="26"/>
  <c r="H71" i="26"/>
  <c r="H76" i="26" s="1"/>
  <c r="K31" i="26"/>
  <c r="K35" i="26"/>
  <c r="K39" i="26"/>
  <c r="K43" i="26"/>
  <c r="K53" i="26"/>
  <c r="K57" i="26"/>
  <c r="K67" i="26"/>
  <c r="M71" i="26"/>
  <c r="K32" i="26"/>
  <c r="K36" i="26"/>
  <c r="K40" i="26"/>
  <c r="K54" i="26"/>
  <c r="K68" i="26"/>
  <c r="Q71" i="26"/>
  <c r="I24" i="26"/>
  <c r="K24" i="26" s="1"/>
  <c r="I26" i="26"/>
  <c r="K26" i="26" s="1"/>
  <c r="I49" i="26"/>
  <c r="K49" i="26" s="1"/>
  <c r="I59" i="26"/>
  <c r="K59" i="26" s="1"/>
  <c r="I63" i="26"/>
  <c r="K63" i="26" s="1"/>
  <c r="I45" i="26"/>
  <c r="K45" i="26" s="1"/>
  <c r="G71" i="25"/>
  <c r="F71" i="25"/>
  <c r="M70" i="25"/>
  <c r="L70" i="25"/>
  <c r="N70" i="25" s="1"/>
  <c r="H70" i="25"/>
  <c r="D70" i="25"/>
  <c r="I70" i="25" s="1"/>
  <c r="N69" i="25"/>
  <c r="M69" i="25"/>
  <c r="L69" i="25"/>
  <c r="J69" i="25"/>
  <c r="H69" i="25"/>
  <c r="D69" i="25"/>
  <c r="I69" i="25" s="1"/>
  <c r="M68" i="25"/>
  <c r="L68" i="25"/>
  <c r="N68" i="25" s="1"/>
  <c r="H68" i="25"/>
  <c r="D68" i="25"/>
  <c r="I68" i="25" s="1"/>
  <c r="N67" i="25"/>
  <c r="M67" i="25"/>
  <c r="L67" i="25"/>
  <c r="J67" i="25"/>
  <c r="H67" i="25"/>
  <c r="D67" i="25"/>
  <c r="I67" i="25" s="1"/>
  <c r="M66" i="25"/>
  <c r="L66" i="25"/>
  <c r="N66" i="25" s="1"/>
  <c r="H66" i="25"/>
  <c r="D66" i="25"/>
  <c r="I66" i="25" s="1"/>
  <c r="N65" i="25"/>
  <c r="M65" i="25"/>
  <c r="L65" i="25"/>
  <c r="J65" i="25"/>
  <c r="H65" i="25"/>
  <c r="D65" i="25"/>
  <c r="I65" i="25" s="1"/>
  <c r="M64" i="25"/>
  <c r="L64" i="25"/>
  <c r="N64" i="25" s="1"/>
  <c r="H64" i="25"/>
  <c r="Q64" i="25" s="1"/>
  <c r="D64" i="25"/>
  <c r="J64" i="25" s="1"/>
  <c r="M63" i="25"/>
  <c r="L63" i="25"/>
  <c r="N63" i="25" s="1"/>
  <c r="H63" i="25"/>
  <c r="Q63" i="25" s="1"/>
  <c r="D63" i="25"/>
  <c r="J63" i="25" s="1"/>
  <c r="M62" i="25"/>
  <c r="N62" i="25" s="1"/>
  <c r="L62" i="25"/>
  <c r="I62" i="25"/>
  <c r="H62" i="25"/>
  <c r="Q62" i="25" s="1"/>
  <c r="D62" i="25"/>
  <c r="J62" i="25" s="1"/>
  <c r="M61" i="25"/>
  <c r="N61" i="25" s="1"/>
  <c r="L61" i="25"/>
  <c r="H61" i="25"/>
  <c r="Q61" i="25" s="1"/>
  <c r="D61" i="25"/>
  <c r="I61" i="25" s="1"/>
  <c r="M60" i="25"/>
  <c r="L60" i="25"/>
  <c r="N60" i="25" s="1"/>
  <c r="H60" i="25"/>
  <c r="Q60" i="25" s="1"/>
  <c r="D60" i="25"/>
  <c r="J60" i="25" s="1"/>
  <c r="M59" i="25"/>
  <c r="L59" i="25"/>
  <c r="N59" i="25" s="1"/>
  <c r="I59" i="25"/>
  <c r="K59" i="25" s="1"/>
  <c r="H59" i="25"/>
  <c r="Q59" i="25" s="1"/>
  <c r="D59" i="25"/>
  <c r="J59" i="25" s="1"/>
  <c r="M58" i="25"/>
  <c r="L58" i="25"/>
  <c r="H58" i="25"/>
  <c r="Q58" i="25" s="1"/>
  <c r="D58" i="25"/>
  <c r="J58" i="25" s="1"/>
  <c r="Q57" i="25"/>
  <c r="M57" i="25"/>
  <c r="L57" i="25"/>
  <c r="N57" i="25" s="1"/>
  <c r="H57" i="25"/>
  <c r="D57" i="25"/>
  <c r="I57" i="25" s="1"/>
  <c r="N56" i="25"/>
  <c r="M56" i="25"/>
  <c r="L56" i="25"/>
  <c r="J56" i="25"/>
  <c r="H56" i="25"/>
  <c r="D56" i="25"/>
  <c r="I56" i="25" s="1"/>
  <c r="M55" i="25"/>
  <c r="L55" i="25"/>
  <c r="N55" i="25" s="1"/>
  <c r="H55" i="25"/>
  <c r="D55" i="25"/>
  <c r="I55" i="25" s="1"/>
  <c r="N54" i="25"/>
  <c r="M54" i="25"/>
  <c r="L54" i="25"/>
  <c r="J54" i="25"/>
  <c r="H54" i="25"/>
  <c r="D54" i="25"/>
  <c r="I54" i="25" s="1"/>
  <c r="M53" i="25"/>
  <c r="L53" i="25"/>
  <c r="N53" i="25" s="1"/>
  <c r="H53" i="25"/>
  <c r="D53" i="25"/>
  <c r="I53" i="25" s="1"/>
  <c r="N52" i="25"/>
  <c r="M52" i="25"/>
  <c r="L52" i="25"/>
  <c r="J52" i="25"/>
  <c r="H52" i="25"/>
  <c r="D52" i="25"/>
  <c r="I52" i="25" s="1"/>
  <c r="M51" i="25"/>
  <c r="L51" i="25"/>
  <c r="N51" i="25" s="1"/>
  <c r="H51" i="25"/>
  <c r="D51" i="25"/>
  <c r="I51" i="25" s="1"/>
  <c r="Q50" i="25"/>
  <c r="M50" i="25"/>
  <c r="L50" i="25"/>
  <c r="H50" i="25"/>
  <c r="D50" i="25"/>
  <c r="J50" i="25" s="1"/>
  <c r="M49" i="25"/>
  <c r="L49" i="25"/>
  <c r="I49" i="25"/>
  <c r="K49" i="25" s="1"/>
  <c r="H49" i="25"/>
  <c r="Q49" i="25" s="1"/>
  <c r="D49" i="25"/>
  <c r="J49" i="25" s="1"/>
  <c r="M48" i="25"/>
  <c r="L48" i="25"/>
  <c r="J48" i="25"/>
  <c r="H48" i="25"/>
  <c r="Q48" i="25" s="1"/>
  <c r="D48" i="25"/>
  <c r="I48" i="25" s="1"/>
  <c r="K48" i="25" s="1"/>
  <c r="Q47" i="25"/>
  <c r="M47" i="25"/>
  <c r="L47" i="25"/>
  <c r="N47" i="25" s="1"/>
  <c r="J47" i="25"/>
  <c r="H47" i="25"/>
  <c r="D47" i="25"/>
  <c r="I47" i="25" s="1"/>
  <c r="Q46" i="25"/>
  <c r="M46" i="25"/>
  <c r="L46" i="25"/>
  <c r="H46" i="25"/>
  <c r="D46" i="25"/>
  <c r="J46" i="25" s="1"/>
  <c r="M45" i="25"/>
  <c r="L45" i="25"/>
  <c r="H45" i="25"/>
  <c r="Q45" i="25" s="1"/>
  <c r="D45" i="25"/>
  <c r="J45" i="25" s="1"/>
  <c r="M44" i="25"/>
  <c r="N44" i="25" s="1"/>
  <c r="L44" i="25"/>
  <c r="J44" i="25"/>
  <c r="I44" i="25"/>
  <c r="K44" i="25" s="1"/>
  <c r="H44" i="25"/>
  <c r="Q44" i="25" s="1"/>
  <c r="D44" i="25"/>
  <c r="N43" i="25"/>
  <c r="M43" i="25"/>
  <c r="L43" i="25"/>
  <c r="J43" i="25"/>
  <c r="H43" i="25"/>
  <c r="Q43" i="25" s="1"/>
  <c r="D43" i="25"/>
  <c r="I43" i="25" s="1"/>
  <c r="M42" i="25"/>
  <c r="L42" i="25"/>
  <c r="N42" i="25" s="1"/>
  <c r="H42" i="25"/>
  <c r="D42" i="25"/>
  <c r="I42" i="25" s="1"/>
  <c r="N41" i="25"/>
  <c r="M41" i="25"/>
  <c r="L41" i="25"/>
  <c r="J41" i="25"/>
  <c r="H41" i="25"/>
  <c r="D41" i="25"/>
  <c r="I41" i="25" s="1"/>
  <c r="M40" i="25"/>
  <c r="L40" i="25"/>
  <c r="N40" i="25" s="1"/>
  <c r="H40" i="25"/>
  <c r="D40" i="25"/>
  <c r="I40" i="25" s="1"/>
  <c r="N39" i="25"/>
  <c r="M39" i="25"/>
  <c r="L39" i="25"/>
  <c r="J39" i="25"/>
  <c r="H39" i="25"/>
  <c r="D39" i="25"/>
  <c r="I39" i="25" s="1"/>
  <c r="M38" i="25"/>
  <c r="L38" i="25"/>
  <c r="N38" i="25" s="1"/>
  <c r="H38" i="25"/>
  <c r="D38" i="25"/>
  <c r="I38" i="25" s="1"/>
  <c r="N37" i="25"/>
  <c r="M37" i="25"/>
  <c r="L37" i="25"/>
  <c r="J37" i="25"/>
  <c r="H37" i="25"/>
  <c r="D37" i="25"/>
  <c r="I37" i="25" s="1"/>
  <c r="M36" i="25"/>
  <c r="L36" i="25"/>
  <c r="N36" i="25" s="1"/>
  <c r="H36" i="25"/>
  <c r="D36" i="25"/>
  <c r="I36" i="25" s="1"/>
  <c r="N35" i="25"/>
  <c r="M35" i="25"/>
  <c r="L35" i="25"/>
  <c r="J35" i="25"/>
  <c r="H35" i="25"/>
  <c r="D35" i="25"/>
  <c r="I35" i="25" s="1"/>
  <c r="M34" i="25"/>
  <c r="L34" i="25"/>
  <c r="N34" i="25" s="1"/>
  <c r="H34" i="25"/>
  <c r="D34" i="25"/>
  <c r="I34" i="25" s="1"/>
  <c r="N33" i="25"/>
  <c r="M33" i="25"/>
  <c r="L33" i="25"/>
  <c r="J33" i="25"/>
  <c r="H33" i="25"/>
  <c r="D33" i="25"/>
  <c r="I33" i="25" s="1"/>
  <c r="M32" i="25"/>
  <c r="L32" i="25"/>
  <c r="N32" i="25" s="1"/>
  <c r="H32" i="25"/>
  <c r="D32" i="25"/>
  <c r="I32" i="25" s="1"/>
  <c r="N31" i="25"/>
  <c r="M31" i="25"/>
  <c r="L31" i="25"/>
  <c r="J31" i="25"/>
  <c r="H31" i="25"/>
  <c r="D31" i="25"/>
  <c r="I31" i="25" s="1"/>
  <c r="M30" i="25"/>
  <c r="L30" i="25"/>
  <c r="N30" i="25" s="1"/>
  <c r="H30" i="25"/>
  <c r="D30" i="25"/>
  <c r="I30" i="25" s="1"/>
  <c r="N29" i="25"/>
  <c r="M29" i="25"/>
  <c r="L29" i="25"/>
  <c r="J29" i="25"/>
  <c r="I29" i="25"/>
  <c r="H29" i="25"/>
  <c r="M28" i="25"/>
  <c r="L28" i="25"/>
  <c r="J28" i="25"/>
  <c r="H28" i="25"/>
  <c r="D28" i="25"/>
  <c r="I28" i="25" s="1"/>
  <c r="K28" i="25" s="1"/>
  <c r="M27" i="25"/>
  <c r="N27" i="25" s="1"/>
  <c r="L27" i="25"/>
  <c r="J27" i="25"/>
  <c r="I27" i="25"/>
  <c r="K27" i="25" s="1"/>
  <c r="H27" i="25"/>
  <c r="M26" i="25"/>
  <c r="L26" i="25"/>
  <c r="I26" i="25"/>
  <c r="K26" i="25" s="1"/>
  <c r="H26" i="25"/>
  <c r="D26" i="25"/>
  <c r="J26" i="25" s="1"/>
  <c r="M25" i="25"/>
  <c r="L25" i="25"/>
  <c r="N25" i="25" s="1"/>
  <c r="J25" i="25"/>
  <c r="I25" i="25"/>
  <c r="H25" i="25"/>
  <c r="M24" i="25"/>
  <c r="L24" i="25"/>
  <c r="N24" i="25" s="1"/>
  <c r="H24" i="25"/>
  <c r="Q24" i="25" s="1"/>
  <c r="D24" i="25"/>
  <c r="J24" i="25" s="1"/>
  <c r="M23" i="25"/>
  <c r="N23" i="25" s="1"/>
  <c r="L23" i="25"/>
  <c r="J23" i="25"/>
  <c r="I23" i="25"/>
  <c r="K23" i="25" s="1"/>
  <c r="H23" i="25"/>
  <c r="Q23" i="25" s="1"/>
  <c r="M22" i="25"/>
  <c r="N22" i="25" s="1"/>
  <c r="L22" i="25"/>
  <c r="J22" i="25"/>
  <c r="I22" i="25"/>
  <c r="K22" i="25" s="1"/>
  <c r="H22" i="25"/>
  <c r="Q22" i="25" s="1"/>
  <c r="D22" i="25"/>
  <c r="Q21" i="25"/>
  <c r="N21" i="25"/>
  <c r="M21" i="25"/>
  <c r="L21" i="25"/>
  <c r="J21" i="25"/>
  <c r="I21" i="25"/>
  <c r="H21" i="25"/>
  <c r="M20" i="25"/>
  <c r="N20" i="25" s="1"/>
  <c r="L20" i="25"/>
  <c r="H20" i="25"/>
  <c r="Q20" i="25" s="1"/>
  <c r="D20" i="25"/>
  <c r="I20" i="25" s="1"/>
  <c r="M19" i="25"/>
  <c r="L19" i="25"/>
  <c r="N19" i="25" s="1"/>
  <c r="K19" i="25"/>
  <c r="J19" i="25"/>
  <c r="I19" i="25"/>
  <c r="H19" i="25"/>
  <c r="Q19" i="25" s="1"/>
  <c r="Q18" i="25"/>
  <c r="M18" i="25"/>
  <c r="L18" i="25"/>
  <c r="H18" i="25"/>
  <c r="D18" i="25"/>
  <c r="J18" i="25" s="1"/>
  <c r="M17" i="25"/>
  <c r="L17" i="25"/>
  <c r="J17" i="25"/>
  <c r="I17" i="25"/>
  <c r="K17" i="25" s="1"/>
  <c r="H17" i="25"/>
  <c r="K21" i="25" l="1"/>
  <c r="K29" i="25"/>
  <c r="K36" i="25"/>
  <c r="K57" i="25"/>
  <c r="N58" i="25"/>
  <c r="K62" i="25"/>
  <c r="K70" i="25"/>
  <c r="L71" i="25"/>
  <c r="N18" i="25"/>
  <c r="J20" i="25"/>
  <c r="K20" i="25" s="1"/>
  <c r="N26" i="25"/>
  <c r="N28" i="25"/>
  <c r="I45" i="25"/>
  <c r="K45" i="25" s="1"/>
  <c r="K47" i="25"/>
  <c r="N48" i="25"/>
  <c r="N49" i="25"/>
  <c r="N50" i="25"/>
  <c r="I58" i="25"/>
  <c r="K58" i="25" s="1"/>
  <c r="J61" i="25"/>
  <c r="K61" i="25" s="1"/>
  <c r="H71" i="25"/>
  <c r="H76" i="25" s="1"/>
  <c r="I24" i="25"/>
  <c r="K25" i="25"/>
  <c r="J30" i="25"/>
  <c r="K30" i="25" s="1"/>
  <c r="K31" i="25"/>
  <c r="J32" i="25"/>
  <c r="K32" i="25" s="1"/>
  <c r="K33" i="25"/>
  <c r="J34" i="25"/>
  <c r="K34" i="25" s="1"/>
  <c r="K35" i="25"/>
  <c r="J36" i="25"/>
  <c r="K37" i="25"/>
  <c r="J38" i="25"/>
  <c r="K38" i="25" s="1"/>
  <c r="K39" i="25"/>
  <c r="J40" i="25"/>
  <c r="K40" i="25" s="1"/>
  <c r="K41" i="25"/>
  <c r="J42" i="25"/>
  <c r="K42" i="25" s="1"/>
  <c r="K43" i="25"/>
  <c r="N45" i="25"/>
  <c r="N46" i="25"/>
  <c r="J51" i="25"/>
  <c r="K51" i="25" s="1"/>
  <c r="K52" i="25"/>
  <c r="J53" i="25"/>
  <c r="K53" i="25" s="1"/>
  <c r="K54" i="25"/>
  <c r="J55" i="25"/>
  <c r="K55" i="25" s="1"/>
  <c r="K56" i="25"/>
  <c r="J57" i="25"/>
  <c r="I63" i="25"/>
  <c r="K65" i="25"/>
  <c r="J66" i="25"/>
  <c r="K66" i="25" s="1"/>
  <c r="K67" i="25"/>
  <c r="J68" i="25"/>
  <c r="K68" i="25" s="1"/>
  <c r="K69" i="25"/>
  <c r="J70" i="25"/>
  <c r="H85" i="26"/>
  <c r="K85" i="26" s="1"/>
  <c r="I76" i="26"/>
  <c r="L76" i="26"/>
  <c r="K76" i="26"/>
  <c r="I71" i="26"/>
  <c r="K63" i="25"/>
  <c r="K24" i="25"/>
  <c r="M71" i="25"/>
  <c r="N17" i="25"/>
  <c r="I18" i="25"/>
  <c r="I46" i="25"/>
  <c r="K46" i="25" s="1"/>
  <c r="I50" i="25"/>
  <c r="K50" i="25" s="1"/>
  <c r="I60" i="25"/>
  <c r="K60" i="25" s="1"/>
  <c r="I64" i="25"/>
  <c r="K64" i="25" s="1"/>
  <c r="Q17" i="25"/>
  <c r="Q71" i="25" s="1"/>
  <c r="F34" i="24"/>
  <c r="F33" i="24"/>
  <c r="F26" i="24"/>
  <c r="L31" i="24" s="1"/>
  <c r="N25" i="24"/>
  <c r="K25" i="24"/>
  <c r="L25" i="24" s="1"/>
  <c r="I25" i="24"/>
  <c r="J25" i="24" s="1"/>
  <c r="G25" i="24"/>
  <c r="H25" i="24" s="1"/>
  <c r="N24" i="24"/>
  <c r="K24" i="24"/>
  <c r="L24" i="24" s="1"/>
  <c r="I24" i="24"/>
  <c r="J24" i="24" s="1"/>
  <c r="G24" i="24"/>
  <c r="H24" i="24" s="1"/>
  <c r="N23" i="24"/>
  <c r="K23" i="24"/>
  <c r="L23" i="24" s="1"/>
  <c r="I23" i="24"/>
  <c r="J23" i="24" s="1"/>
  <c r="G23" i="24"/>
  <c r="H23" i="24" s="1"/>
  <c r="N22" i="24"/>
  <c r="K22" i="24"/>
  <c r="L22" i="24" s="1"/>
  <c r="I22" i="24"/>
  <c r="J22" i="24" s="1"/>
  <c r="G22" i="24"/>
  <c r="H22" i="24" s="1"/>
  <c r="N21" i="24"/>
  <c r="K21" i="24"/>
  <c r="L21" i="24" s="1"/>
  <c r="I21" i="24"/>
  <c r="J21" i="24" s="1"/>
  <c r="G21" i="24"/>
  <c r="H21" i="24" s="1"/>
  <c r="N20" i="24"/>
  <c r="K20" i="24"/>
  <c r="L20" i="24" s="1"/>
  <c r="I20" i="24"/>
  <c r="J20" i="24" s="1"/>
  <c r="G20" i="24"/>
  <c r="H20" i="24" s="1"/>
  <c r="N19" i="24"/>
  <c r="K19" i="24"/>
  <c r="L19" i="24" s="1"/>
  <c r="I19" i="24"/>
  <c r="J19" i="24" s="1"/>
  <c r="G19" i="24"/>
  <c r="H19" i="24" s="1"/>
  <c r="K18" i="24"/>
  <c r="L18" i="24" s="1"/>
  <c r="I18" i="24"/>
  <c r="J18" i="24" s="1"/>
  <c r="G18" i="24"/>
  <c r="H18" i="24" s="1"/>
  <c r="N18" i="24" s="1"/>
  <c r="K17" i="24"/>
  <c r="L17" i="24" s="1"/>
  <c r="I17" i="24"/>
  <c r="J17" i="24" s="1"/>
  <c r="G17" i="24"/>
  <c r="H17" i="24" s="1"/>
  <c r="N17" i="24" s="1"/>
  <c r="K16" i="24"/>
  <c r="L16" i="24" s="1"/>
  <c r="I16" i="24"/>
  <c r="J16" i="24" s="1"/>
  <c r="G16" i="24"/>
  <c r="H16" i="24" s="1"/>
  <c r="N16" i="24" s="1"/>
  <c r="K15" i="24"/>
  <c r="L15" i="24" s="1"/>
  <c r="I15" i="24"/>
  <c r="J15" i="24" s="1"/>
  <c r="G15" i="24"/>
  <c r="H15" i="24" s="1"/>
  <c r="J11" i="24"/>
  <c r="N71" i="25" l="1"/>
  <c r="L76" i="25" s="1"/>
  <c r="J71" i="25"/>
  <c r="M76" i="26"/>
  <c r="N76" i="26" s="1"/>
  <c r="H80" i="26" s="1"/>
  <c r="K76" i="25"/>
  <c r="I71" i="25"/>
  <c r="K18" i="25"/>
  <c r="K71" i="25" s="1"/>
  <c r="L26" i="24"/>
  <c r="L34" i="24" s="1"/>
  <c r="H26" i="24"/>
  <c r="L32" i="24" s="1"/>
  <c r="N15" i="24"/>
  <c r="N26" i="24" s="1"/>
  <c r="J26" i="24"/>
  <c r="L33" i="24" s="1"/>
  <c r="H85" i="25" l="1"/>
  <c r="K85" i="25" s="1"/>
  <c r="I76" i="25"/>
  <c r="L35" i="24"/>
  <c r="L40" i="24" s="1"/>
  <c r="M76" i="25" l="1"/>
  <c r="N76" i="25" s="1"/>
  <c r="H80" i="25" s="1"/>
  <c r="F43" i="24"/>
  <c r="F34" i="20" l="1"/>
  <c r="F33" i="20"/>
  <c r="F26" i="20"/>
  <c r="L31" i="20" s="1"/>
  <c r="N25" i="20"/>
  <c r="K25" i="20"/>
  <c r="L25" i="20" s="1"/>
  <c r="I25" i="20"/>
  <c r="J25" i="20" s="1"/>
  <c r="G25" i="20"/>
  <c r="H25" i="20" s="1"/>
  <c r="N24" i="20"/>
  <c r="K24" i="20"/>
  <c r="L24" i="20" s="1"/>
  <c r="I24" i="20"/>
  <c r="J24" i="20" s="1"/>
  <c r="G24" i="20"/>
  <c r="H24" i="20" s="1"/>
  <c r="N23" i="20"/>
  <c r="K23" i="20"/>
  <c r="L23" i="20" s="1"/>
  <c r="I23" i="20"/>
  <c r="J23" i="20" s="1"/>
  <c r="G23" i="20"/>
  <c r="H23" i="20" s="1"/>
  <c r="N22" i="20"/>
  <c r="K22" i="20"/>
  <c r="L22" i="20" s="1"/>
  <c r="I22" i="20"/>
  <c r="J22" i="20" s="1"/>
  <c r="G22" i="20"/>
  <c r="H22" i="20" s="1"/>
  <c r="N21" i="20"/>
  <c r="K21" i="20"/>
  <c r="L21" i="20" s="1"/>
  <c r="I21" i="20"/>
  <c r="J21" i="20" s="1"/>
  <c r="G21" i="20"/>
  <c r="H21" i="20" s="1"/>
  <c r="N20" i="20"/>
  <c r="K20" i="20"/>
  <c r="L20" i="20" s="1"/>
  <c r="I20" i="20"/>
  <c r="J20" i="20" s="1"/>
  <c r="G20" i="20"/>
  <c r="H20" i="20" s="1"/>
  <c r="N19" i="20"/>
  <c r="K19" i="20"/>
  <c r="L19" i="20" s="1"/>
  <c r="I19" i="20"/>
  <c r="J19" i="20" s="1"/>
  <c r="G19" i="20"/>
  <c r="H19" i="20" s="1"/>
  <c r="K18" i="20"/>
  <c r="L18" i="20" s="1"/>
  <c r="I18" i="20"/>
  <c r="J18" i="20" s="1"/>
  <c r="G18" i="20"/>
  <c r="H18" i="20" s="1"/>
  <c r="N18" i="20" s="1"/>
  <c r="K17" i="20"/>
  <c r="L17" i="20" s="1"/>
  <c r="I17" i="20"/>
  <c r="J17" i="20" s="1"/>
  <c r="G17" i="20"/>
  <c r="H17" i="20" s="1"/>
  <c r="N17" i="20" s="1"/>
  <c r="K16" i="20"/>
  <c r="L16" i="20" s="1"/>
  <c r="I16" i="20"/>
  <c r="J16" i="20" s="1"/>
  <c r="G16" i="20"/>
  <c r="H16" i="20" s="1"/>
  <c r="N16" i="20" s="1"/>
  <c r="K15" i="20"/>
  <c r="L15" i="20" s="1"/>
  <c r="I15" i="20"/>
  <c r="J15" i="20" s="1"/>
  <c r="G15" i="20"/>
  <c r="H15" i="20" s="1"/>
  <c r="J11" i="20"/>
  <c r="J26" i="20" l="1"/>
  <c r="L33" i="20" s="1"/>
  <c r="H26" i="20"/>
  <c r="L32" i="20" s="1"/>
  <c r="N15" i="20"/>
  <c r="N26" i="20" s="1"/>
  <c r="L26" i="20"/>
  <c r="L34" i="20" s="1"/>
  <c r="L35" i="20" l="1"/>
  <c r="L40" i="20" l="1"/>
  <c r="F43" i="20" s="1"/>
  <c r="D35" i="14"/>
  <c r="I25" i="14" s="1"/>
  <c r="E34" i="14"/>
  <c r="E33" i="14"/>
  <c r="E32" i="14"/>
  <c r="E31" i="14"/>
  <c r="E30" i="14"/>
  <c r="E29" i="14"/>
  <c r="E28" i="14"/>
  <c r="E27" i="14"/>
  <c r="E26" i="14"/>
  <c r="E25" i="14"/>
  <c r="E24" i="14"/>
  <c r="D35" i="11"/>
  <c r="E34" i="11"/>
  <c r="E33" i="11"/>
  <c r="E32" i="11"/>
  <c r="E31" i="11"/>
  <c r="E30" i="11"/>
  <c r="E29" i="11"/>
  <c r="E28" i="11"/>
  <c r="E27" i="11"/>
  <c r="E26" i="11"/>
  <c r="I25" i="11"/>
  <c r="E25" i="11"/>
  <c r="E24" i="11"/>
  <c r="E35" i="11" s="1"/>
  <c r="I29" i="11" s="1"/>
  <c r="E35" i="14" l="1"/>
  <c r="I29" i="14" s="1"/>
</calcChain>
</file>

<file path=xl/sharedStrings.xml><?xml version="1.0" encoding="utf-8"?>
<sst xmlns="http://schemas.openxmlformats.org/spreadsheetml/2006/main" count="526" uniqueCount="235">
  <si>
    <t>型式</t>
    <rPh sb="0" eb="2">
      <t>カタシキ</t>
    </rPh>
    <phoneticPr fontId="1"/>
  </si>
  <si>
    <t>判定基準</t>
    <rPh sb="0" eb="2">
      <t>ハンテイ</t>
    </rPh>
    <rPh sb="2" eb="4">
      <t>キジュン</t>
    </rPh>
    <phoneticPr fontId="1"/>
  </si>
  <si>
    <t>AXMP45AC</t>
    <phoneticPr fontId="1"/>
  </si>
  <si>
    <t>AXMP140AC</t>
    <phoneticPr fontId="1"/>
  </si>
  <si>
    <t>台数</t>
    <rPh sb="0" eb="2">
      <t>ダイスウ</t>
    </rPh>
    <phoneticPr fontId="1"/>
  </si>
  <si>
    <t>計</t>
    <rPh sb="0" eb="1">
      <t>ケイ</t>
    </rPh>
    <phoneticPr fontId="1"/>
  </si>
  <si>
    <t>項目</t>
    <rPh sb="0" eb="2">
      <t>コウモク</t>
    </rPh>
    <phoneticPr fontId="1"/>
  </si>
  <si>
    <t>ABGP560F2ND</t>
  </si>
  <si>
    <t>冷房能力(ｋW)</t>
    <rPh sb="0" eb="2">
      <t>レイボウ</t>
    </rPh>
    <rPh sb="2" eb="4">
      <t>ノウリョク</t>
    </rPh>
    <phoneticPr fontId="1"/>
  </si>
  <si>
    <t>突入電流A</t>
    <rPh sb="0" eb="2">
      <t>トツニュウ</t>
    </rPh>
    <rPh sb="2" eb="4">
      <t>デンリュウ</t>
    </rPh>
    <phoneticPr fontId="1"/>
  </si>
  <si>
    <t>運転電流（50Hz)A</t>
    <rPh sb="0" eb="2">
      <t>ウンテン</t>
    </rPh>
    <rPh sb="2" eb="4">
      <t>デンリュウ</t>
    </rPh>
    <phoneticPr fontId="1"/>
  </si>
  <si>
    <t>運転電流（60Hz)A</t>
    <rPh sb="0" eb="2">
      <t>ウンテン</t>
    </rPh>
    <rPh sb="2" eb="4">
      <t>デンリュウ</t>
    </rPh>
    <phoneticPr fontId="1"/>
  </si>
  <si>
    <t>室内機名称</t>
    <rPh sb="0" eb="3">
      <t>シツナイキ</t>
    </rPh>
    <rPh sb="3" eb="5">
      <t>メイショウ</t>
    </rPh>
    <phoneticPr fontId="1"/>
  </si>
  <si>
    <t>ラウンドフロータイプ</t>
  </si>
  <si>
    <t>ラウンドフロータイプ</t>
    <phoneticPr fontId="1"/>
  </si>
  <si>
    <t>S-ラウンドフロータイプ</t>
  </si>
  <si>
    <t>ダブルフロータイプ</t>
  </si>
  <si>
    <t>天井吊形</t>
    <rPh sb="0" eb="2">
      <t>テンジョウ</t>
    </rPh>
    <rPh sb="2" eb="3">
      <t>ツリ</t>
    </rPh>
    <rPh sb="3" eb="4">
      <t>ケイ</t>
    </rPh>
    <phoneticPr fontId="1"/>
  </si>
  <si>
    <t>シングルフロータイプ</t>
  </si>
  <si>
    <t>天井埋込ダクト形</t>
    <rPh sb="0" eb="2">
      <t>テンジョウ</t>
    </rPh>
    <rPh sb="2" eb="4">
      <t>ウメコミ</t>
    </rPh>
    <rPh sb="7" eb="8">
      <t>ケイ</t>
    </rPh>
    <phoneticPr fontId="1"/>
  </si>
  <si>
    <t>運転電流(A)</t>
    <rPh sb="0" eb="2">
      <t>ウンテン</t>
    </rPh>
    <rPh sb="2" eb="4">
      <t>デンリュウ</t>
    </rPh>
    <phoneticPr fontId="1"/>
  </si>
  <si>
    <t>突入電流計(A)</t>
    <rPh sb="0" eb="2">
      <t>トツニュウ</t>
    </rPh>
    <rPh sb="2" eb="4">
      <t>デンリュウ</t>
    </rPh>
    <rPh sb="4" eb="5">
      <t>ケイ</t>
    </rPh>
    <phoneticPr fontId="1"/>
  </si>
  <si>
    <t>運転電流計(A)</t>
    <rPh sb="0" eb="2">
      <t>ウンテン</t>
    </rPh>
    <rPh sb="2" eb="4">
      <t>デンリュウ</t>
    </rPh>
    <phoneticPr fontId="1"/>
  </si>
  <si>
    <t>能力計(kW)</t>
    <rPh sb="0" eb="2">
      <t>ノウリョク</t>
    </rPh>
    <rPh sb="2" eb="3">
      <t>ケイ</t>
    </rPh>
    <phoneticPr fontId="1"/>
  </si>
  <si>
    <t>周波数</t>
    <rPh sb="0" eb="3">
      <t>シュウハスウ</t>
    </rPh>
    <phoneticPr fontId="1"/>
  </si>
  <si>
    <t>室内機台数</t>
    <rPh sb="0" eb="3">
      <t>シツナイキ</t>
    </rPh>
    <rPh sb="3" eb="5">
      <t>ダイスウ</t>
    </rPh>
    <phoneticPr fontId="1"/>
  </si>
  <si>
    <t>室外機</t>
    <rPh sb="0" eb="3">
      <t>シツガイキ</t>
    </rPh>
    <phoneticPr fontId="1"/>
  </si>
  <si>
    <t>判定結果</t>
    <rPh sb="0" eb="2">
      <t>ハンテイ</t>
    </rPh>
    <rPh sb="2" eb="4">
      <t>ケッカ</t>
    </rPh>
    <phoneticPr fontId="1"/>
  </si>
  <si>
    <t>導入機種</t>
    <rPh sb="0" eb="2">
      <t>ドウニュウ</t>
    </rPh>
    <rPh sb="2" eb="4">
      <t>キシュ</t>
    </rPh>
    <phoneticPr fontId="1"/>
  </si>
  <si>
    <t>空調運転</t>
    <rPh sb="0" eb="2">
      <t>クウチョウ</t>
    </rPh>
    <rPh sb="2" eb="4">
      <t>ウンテン</t>
    </rPh>
    <phoneticPr fontId="1"/>
  </si>
  <si>
    <t>【判定結果】</t>
    <rPh sb="1" eb="3">
      <t>ハンテイ</t>
    </rPh>
    <rPh sb="3" eb="5">
      <t>ケッカ</t>
    </rPh>
    <phoneticPr fontId="1"/>
  </si>
  <si>
    <t>室内機も対象かどうか</t>
    <rPh sb="0" eb="3">
      <t>シツナイキ</t>
    </rPh>
    <rPh sb="4" eb="6">
      <t>タイショウ</t>
    </rPh>
    <phoneticPr fontId="1"/>
  </si>
  <si>
    <t>室外機＋室内機</t>
    <rPh sb="0" eb="3">
      <t>シツガイキ</t>
    </rPh>
    <rPh sb="4" eb="7">
      <t>シツナイキ</t>
    </rPh>
    <phoneticPr fontId="1"/>
  </si>
  <si>
    <t>室外機のみ</t>
    <rPh sb="0" eb="3">
      <t>シツガイキ</t>
    </rPh>
    <phoneticPr fontId="1"/>
  </si>
  <si>
    <t>遮断器容量(A)</t>
    <rPh sb="0" eb="3">
      <t>シャダンキ</t>
    </rPh>
    <rPh sb="3" eb="5">
      <t>ヨウリョウ</t>
    </rPh>
    <phoneticPr fontId="1"/>
  </si>
  <si>
    <t>電力負荷(kVA)</t>
    <rPh sb="0" eb="2">
      <t>デンリョク</t>
    </rPh>
    <rPh sb="2" eb="4">
      <t>フカ</t>
    </rPh>
    <phoneticPr fontId="1"/>
  </si>
  <si>
    <t>突入電流基準値(A)</t>
    <rPh sb="0" eb="4">
      <t>トツニュウデンリュウ</t>
    </rPh>
    <rPh sb="4" eb="7">
      <t>キジュンチ</t>
    </rPh>
    <phoneticPr fontId="1"/>
  </si>
  <si>
    <t>消費電流基準値(A)</t>
    <rPh sb="0" eb="2">
      <t>ショウヒ</t>
    </rPh>
    <rPh sb="2" eb="4">
      <t>デンリュウ</t>
    </rPh>
    <rPh sb="4" eb="7">
      <t>キジュンチ</t>
    </rPh>
    <phoneticPr fontId="1"/>
  </si>
  <si>
    <t>kVA以下</t>
    <rPh sb="3" eb="5">
      <t>イカ</t>
    </rPh>
    <phoneticPr fontId="1"/>
  </si>
  <si>
    <t>遮断器容量※</t>
    <rPh sb="0" eb="3">
      <t>シャダンキ</t>
    </rPh>
    <rPh sb="3" eb="5">
      <t>ヨウリョウ</t>
    </rPh>
    <phoneticPr fontId="1"/>
  </si>
  <si>
    <t>【室内機消費電力と接続容量】</t>
    <rPh sb="1" eb="4">
      <t>シツナイキ</t>
    </rPh>
    <rPh sb="4" eb="6">
      <t>ショウヒ</t>
    </rPh>
    <rPh sb="6" eb="8">
      <t>デンリョク</t>
    </rPh>
    <rPh sb="9" eb="11">
      <t>セツゾク</t>
    </rPh>
    <rPh sb="11" eb="13">
      <t>ヨウリョウ</t>
    </rPh>
    <phoneticPr fontId="11"/>
  </si>
  <si>
    <t>容量
(HP)</t>
    <rPh sb="0" eb="2">
      <t>ヨウリョウ</t>
    </rPh>
    <phoneticPr fontId="11"/>
  </si>
  <si>
    <t>消費電力
(kVA)</t>
    <rPh sb="0" eb="2">
      <t>ショウヒ</t>
    </rPh>
    <rPh sb="2" eb="4">
      <t>デンリョク</t>
    </rPh>
    <phoneticPr fontId="11"/>
  </si>
  <si>
    <t>台数</t>
    <rPh sb="0" eb="2">
      <t>ダイスウ</t>
    </rPh>
    <phoneticPr fontId="11"/>
  </si>
  <si>
    <t>合計消費電力(kVA)</t>
    <rPh sb="0" eb="2">
      <t>ゴウケイ</t>
    </rPh>
    <rPh sb="2" eb="4">
      <t>ショウヒ</t>
    </rPh>
    <rPh sb="4" eb="6">
      <t>デンリョク</t>
    </rPh>
    <phoneticPr fontId="11"/>
  </si>
  <si>
    <t>合計容量(HP)</t>
    <rPh sb="0" eb="2">
      <t>ゴウケイ</t>
    </rPh>
    <rPh sb="2" eb="4">
      <t>ヨウリョウ</t>
    </rPh>
    <phoneticPr fontId="11"/>
  </si>
  <si>
    <t>計</t>
    <rPh sb="0" eb="1">
      <t>ケイ</t>
    </rPh>
    <phoneticPr fontId="11"/>
  </si>
  <si>
    <t>あり</t>
    <phoneticPr fontId="11"/>
  </si>
  <si>
    <t>フラグ</t>
    <phoneticPr fontId="11"/>
  </si>
  <si>
    <t>天ｶｾ
4方向
US2
UT1</t>
    <rPh sb="0" eb="1">
      <t>テン</t>
    </rPh>
    <rPh sb="5" eb="7">
      <t>ホウコウ</t>
    </rPh>
    <phoneticPr fontId="11"/>
  </si>
  <si>
    <t>〇</t>
    <phoneticPr fontId="11"/>
  </si>
  <si>
    <t>天吊
TS1</t>
    <rPh sb="0" eb="1">
      <t>テン</t>
    </rPh>
    <rPh sb="1" eb="2">
      <t>ツリ</t>
    </rPh>
    <phoneticPr fontId="11"/>
  </si>
  <si>
    <t>天吊
TT1</t>
    <rPh sb="0" eb="1">
      <t>テン</t>
    </rPh>
    <rPh sb="1" eb="2">
      <t>ツリ</t>
    </rPh>
    <phoneticPr fontId="11"/>
  </si>
  <si>
    <t>ﾋﾞﾙﾄｲﾝ
ｶｾｯﾄ
FS2</t>
    <phoneticPr fontId="11"/>
  </si>
  <si>
    <t>ﾋﾞﾙﾄｲﾝ
ｵｰﾙﾀﾞｸﾄ
FES2</t>
    <phoneticPr fontId="11"/>
  </si>
  <si>
    <t>総合</t>
    <rPh sb="0" eb="2">
      <t>ソウゴウ</t>
    </rPh>
    <phoneticPr fontId="11"/>
  </si>
  <si>
    <t>電気機器
使用可能容量kVA</t>
    <rPh sb="0" eb="2">
      <t>デンキ</t>
    </rPh>
    <rPh sb="2" eb="4">
      <t>キキ</t>
    </rPh>
    <rPh sb="5" eb="7">
      <t>シヨウ</t>
    </rPh>
    <rPh sb="7" eb="9">
      <t>カノウ</t>
    </rPh>
    <rPh sb="9" eb="11">
      <t>ヨウリョウ</t>
    </rPh>
    <phoneticPr fontId="11"/>
  </si>
  <si>
    <t>下限</t>
    <rPh sb="0" eb="2">
      <t>カゲン</t>
    </rPh>
    <phoneticPr fontId="11"/>
  </si>
  <si>
    <t>上限</t>
    <rPh sb="0" eb="2">
      <t>ジョウゲン</t>
    </rPh>
    <phoneticPr fontId="11"/>
  </si>
  <si>
    <t>判定</t>
    <rPh sb="0" eb="2">
      <t>ハンテイ</t>
    </rPh>
    <phoneticPr fontId="11"/>
  </si>
  <si>
    <t>■照明負荷（kVA）入力</t>
    <rPh sb="1" eb="3">
      <t>ショウメイ</t>
    </rPh>
    <rPh sb="3" eb="5">
      <t>フカ</t>
    </rPh>
    <rPh sb="10" eb="12">
      <t>ニュウリョク</t>
    </rPh>
    <phoneticPr fontId="11"/>
  </si>
  <si>
    <t>照明</t>
    <rPh sb="0" eb="2">
      <t>ショウメイ</t>
    </rPh>
    <phoneticPr fontId="11"/>
  </si>
  <si>
    <t>コンセント（100V)</t>
    <phoneticPr fontId="11"/>
  </si>
  <si>
    <t>kVA</t>
    <phoneticPr fontId="11"/>
  </si>
  <si>
    <t>A</t>
    <phoneticPr fontId="11"/>
  </si>
  <si>
    <t>※ﾏｲﾅｽの値はNG</t>
    <rPh sb="6" eb="7">
      <t>アタイ</t>
    </rPh>
    <phoneticPr fontId="11"/>
  </si>
  <si>
    <t>■３．５固定</t>
    <rPh sb="4" eb="6">
      <t>コテイ</t>
    </rPh>
    <phoneticPr fontId="11"/>
  </si>
  <si>
    <t>■１．５固定</t>
    <rPh sb="4" eb="6">
      <t>コテイ</t>
    </rPh>
    <phoneticPr fontId="11"/>
  </si>
  <si>
    <t>■自動演算</t>
    <rPh sb="1" eb="3">
      <t>ジドウ</t>
    </rPh>
    <rPh sb="3" eb="5">
      <t>エンザン</t>
    </rPh>
    <phoneticPr fontId="11"/>
  </si>
  <si>
    <t>-</t>
    <phoneticPr fontId="11"/>
  </si>
  <si>
    <t>室外機消費電力</t>
    <rPh sb="0" eb="3">
      <t>シツガイキ</t>
    </rPh>
    <rPh sb="3" eb="5">
      <t>ショウヒ</t>
    </rPh>
    <rPh sb="5" eb="7">
      <t>デンリョク</t>
    </rPh>
    <phoneticPr fontId="11"/>
  </si>
  <si>
    <t>=</t>
    <phoneticPr fontId="11"/>
  </si>
  <si>
    <t>電気機器容量</t>
    <rPh sb="0" eb="2">
      <t>デンキ</t>
    </rPh>
    <rPh sb="2" eb="4">
      <t>キキ</t>
    </rPh>
    <rPh sb="4" eb="6">
      <t>ヨウリョウ</t>
    </rPh>
    <phoneticPr fontId="11"/>
  </si>
  <si>
    <t>マイナスは×</t>
    <phoneticPr fontId="11"/>
  </si>
  <si>
    <t>１）接続可能室内機　    　　　　　　　　　　　　　　　　　　　ラウンドフロー・天井吊形</t>
    <rPh sb="2" eb="4">
      <t>セツゾク</t>
    </rPh>
    <rPh sb="4" eb="6">
      <t>カノウ</t>
    </rPh>
    <rPh sb="6" eb="9">
      <t>シツナイキ</t>
    </rPh>
    <rPh sb="41" eb="43">
      <t>テンジョウ</t>
    </rPh>
    <rPh sb="43" eb="44">
      <t>ツリ</t>
    </rPh>
    <rPh sb="44" eb="45">
      <t>ケイ</t>
    </rPh>
    <phoneticPr fontId="20"/>
  </si>
  <si>
    <t>３）接続可能室内機合計容量　　　　　　　　　　　　　　　　P280～P560（50～100%）</t>
    <rPh sb="2" eb="4">
      <t>セツゾク</t>
    </rPh>
    <rPh sb="4" eb="6">
      <t>カノウ</t>
    </rPh>
    <rPh sb="6" eb="9">
      <t>シツナイキ</t>
    </rPh>
    <rPh sb="9" eb="11">
      <t>ゴウケイ</t>
    </rPh>
    <rPh sb="11" eb="13">
      <t>ヨウリョウ</t>
    </rPh>
    <phoneticPr fontId="20"/>
  </si>
  <si>
    <t>５）発電能力（INV出力ー室内機消費電力）　　　　　  1.1kVA</t>
    <rPh sb="2" eb="4">
      <t>ハツデン</t>
    </rPh>
    <rPh sb="4" eb="6">
      <t>ノウリョク</t>
    </rPh>
    <rPh sb="10" eb="12">
      <t>シュツリョク</t>
    </rPh>
    <rPh sb="13" eb="16">
      <t>シツナイキ</t>
    </rPh>
    <rPh sb="16" eb="18">
      <t>ショウヒ</t>
    </rPh>
    <rPh sb="18" eb="20">
      <t>デンリョク</t>
    </rPh>
    <phoneticPr fontId="20"/>
  </si>
  <si>
    <t>※左記は目安値であり、接続室内機・台数により若干異なります。</t>
    <rPh sb="1" eb="3">
      <t>サキ</t>
    </rPh>
    <rPh sb="4" eb="6">
      <t>メヤス</t>
    </rPh>
    <rPh sb="6" eb="7">
      <t>チ</t>
    </rPh>
    <rPh sb="11" eb="13">
      <t>セツゾク</t>
    </rPh>
    <rPh sb="13" eb="16">
      <t>シツナイキ</t>
    </rPh>
    <rPh sb="17" eb="19">
      <t>ダイスウ</t>
    </rPh>
    <rPh sb="22" eb="24">
      <t>ジャッカン</t>
    </rPh>
    <rPh sb="24" eb="25">
      <t>コト</t>
    </rPh>
    <phoneticPr fontId="20"/>
  </si>
  <si>
    <t>室内機冷房能力[kW]</t>
    <rPh sb="0" eb="3">
      <t>シツナイキ</t>
    </rPh>
    <rPh sb="3" eb="5">
      <t>レイボウ</t>
    </rPh>
    <rPh sb="5" eb="7">
      <t>ノウリョク</t>
    </rPh>
    <phoneticPr fontId="20"/>
  </si>
  <si>
    <t>台数</t>
    <rPh sb="0" eb="2">
      <t>ダイスウ</t>
    </rPh>
    <phoneticPr fontId="20"/>
  </si>
  <si>
    <t>合計能力[kW]</t>
    <rPh sb="0" eb="2">
      <t>ゴウケイ</t>
    </rPh>
    <rPh sb="2" eb="4">
      <t>ノウリョク</t>
    </rPh>
    <phoneticPr fontId="20"/>
  </si>
  <si>
    <t>判定</t>
    <rPh sb="0" eb="2">
      <t>ハンテイ</t>
    </rPh>
    <phoneticPr fontId="20"/>
  </si>
  <si>
    <t>能力</t>
    <rPh sb="0" eb="2">
      <t>ノウリョク</t>
    </rPh>
    <phoneticPr fontId="20"/>
  </si>
  <si>
    <t>のプルダウンメニューから接続室内機台数を選んでください。</t>
    <rPh sb="12" eb="14">
      <t>セツゾク</t>
    </rPh>
    <rPh sb="14" eb="17">
      <t>シツナイキ</t>
    </rPh>
    <rPh sb="17" eb="19">
      <t>ダイスウ</t>
    </rPh>
    <rPh sb="20" eb="21">
      <t>エラ</t>
    </rPh>
    <phoneticPr fontId="20"/>
  </si>
  <si>
    <t>合計</t>
    <rPh sb="0" eb="2">
      <t>ゴウケイ</t>
    </rPh>
    <phoneticPr fontId="20"/>
  </si>
  <si>
    <t>※その他の室内機はメーカーに相談ください。</t>
    <phoneticPr fontId="20"/>
  </si>
  <si>
    <t>●室内機接続判定シート</t>
    <phoneticPr fontId="1"/>
  </si>
  <si>
    <t>２）接続可能室内機台数　　　　　　　　　　　　　　　　　　　2台～10台</t>
    <rPh sb="2" eb="4">
      <t>セツゾク</t>
    </rPh>
    <rPh sb="4" eb="6">
      <t>カノウ</t>
    </rPh>
    <rPh sb="6" eb="9">
      <t>シツナイキ</t>
    </rPh>
    <rPh sb="9" eb="11">
      <t>ダイスウ</t>
    </rPh>
    <rPh sb="31" eb="32">
      <t>ダイ</t>
    </rPh>
    <rPh sb="35" eb="36">
      <t>ダイ</t>
    </rPh>
    <phoneticPr fontId="20"/>
  </si>
  <si>
    <t>【条件入力欄】</t>
    <rPh sb="1" eb="3">
      <t>ジョウケン</t>
    </rPh>
    <rPh sb="3" eb="5">
      <t>ニュウリョク</t>
    </rPh>
    <rPh sb="5" eb="6">
      <t>ラン</t>
    </rPh>
    <phoneticPr fontId="1"/>
  </si>
  <si>
    <t>①電源、電力負荷情報</t>
    <rPh sb="1" eb="3">
      <t>デンゲン</t>
    </rPh>
    <rPh sb="4" eb="6">
      <t>デンリョク</t>
    </rPh>
    <rPh sb="6" eb="8">
      <t>フカ</t>
    </rPh>
    <rPh sb="8" eb="10">
      <t>ジョウホウ</t>
    </rPh>
    <phoneticPr fontId="1"/>
  </si>
  <si>
    <t>※遮断器は停電時に照明などで使用する電力負荷用の遮断器。</t>
    <rPh sb="1" eb="4">
      <t>シャダンキ</t>
    </rPh>
    <rPh sb="18" eb="20">
      <t>デンリョク</t>
    </rPh>
    <rPh sb="20" eb="22">
      <t>フカ</t>
    </rPh>
    <rPh sb="22" eb="23">
      <t>ヨウ</t>
    </rPh>
    <rPh sb="24" eb="27">
      <t>シャダンキ</t>
    </rPh>
    <phoneticPr fontId="1"/>
  </si>
  <si>
    <t>②室内機接続可否判定用情報</t>
    <rPh sb="1" eb="4">
      <t>シツナイキ</t>
    </rPh>
    <rPh sb="4" eb="6">
      <t>セツゾク</t>
    </rPh>
    <rPh sb="6" eb="8">
      <t>カヒ</t>
    </rPh>
    <rPh sb="8" eb="10">
      <t>ハンテイ</t>
    </rPh>
    <rPh sb="10" eb="11">
      <t>ヨウ</t>
    </rPh>
    <rPh sb="11" eb="13">
      <t>ジョウホウ</t>
    </rPh>
    <phoneticPr fontId="1"/>
  </si>
  <si>
    <t>停電時利用</t>
    <rPh sb="0" eb="2">
      <t>テイデン</t>
    </rPh>
    <rPh sb="2" eb="3">
      <t>ジ</t>
    </rPh>
    <rPh sb="3" eb="5">
      <t>リヨウ</t>
    </rPh>
    <phoneticPr fontId="1"/>
  </si>
  <si>
    <t>停電時利用能力計</t>
    <rPh sb="3" eb="5">
      <t>リヨウ</t>
    </rPh>
    <rPh sb="5" eb="7">
      <t>ノウリョク</t>
    </rPh>
    <rPh sb="7" eb="8">
      <t>ケイ</t>
    </rPh>
    <phoneticPr fontId="1"/>
  </si>
  <si>
    <t>室内機</t>
    <rPh sb="0" eb="3">
      <t>シツナイキ</t>
    </rPh>
    <phoneticPr fontId="1"/>
  </si>
  <si>
    <t>AXFP112MJ</t>
  </si>
  <si>
    <t>〇</t>
  </si>
  <si>
    <t>AXFP71MJ</t>
  </si>
  <si>
    <t>AXFP45MJ</t>
  </si>
  <si>
    <t>AXFP90MJ</t>
  </si>
  <si>
    <r>
      <t xml:space="preserve">1. 接続室内機仕様 </t>
    </r>
    <r>
      <rPr>
        <sz val="11"/>
        <color theme="1"/>
        <rFont val="ＭＳ Ｐゴシック"/>
        <family val="3"/>
        <charset val="128"/>
        <scheme val="minor"/>
      </rPr>
      <t xml:space="preserve">  ハイパワープラスに室内機接続が技術的に可能か</t>
    </r>
    <rPh sb="3" eb="5">
      <t>セツゾク</t>
    </rPh>
    <rPh sb="5" eb="8">
      <t>シツナイキ</t>
    </rPh>
    <rPh sb="8" eb="10">
      <t>シヨウ</t>
    </rPh>
    <rPh sb="22" eb="25">
      <t>シツナイキ</t>
    </rPh>
    <rPh sb="25" eb="27">
      <t>セツゾク</t>
    </rPh>
    <rPh sb="28" eb="30">
      <t>ギジュツ</t>
    </rPh>
    <rPh sb="30" eb="31">
      <t>テキ</t>
    </rPh>
    <rPh sb="32" eb="34">
      <t>カノウ</t>
    </rPh>
    <phoneticPr fontId="1"/>
  </si>
  <si>
    <t>①室内機接続台数</t>
    <rPh sb="1" eb="4">
      <t>シツナイキ</t>
    </rPh>
    <rPh sb="4" eb="6">
      <t>セツゾク</t>
    </rPh>
    <rPh sb="6" eb="8">
      <t>ダイスウ</t>
    </rPh>
    <phoneticPr fontId="1"/>
  </si>
  <si>
    <t>4～11台</t>
    <rPh sb="4" eb="5">
      <t>ダイ</t>
    </rPh>
    <phoneticPr fontId="1"/>
  </si>
  <si>
    <t>②室内機接続容量</t>
    <rPh sb="4" eb="6">
      <t>セツゾク</t>
    </rPh>
    <rPh sb="6" eb="8">
      <t>ヨウリョウ</t>
    </rPh>
    <phoneticPr fontId="1"/>
  </si>
  <si>
    <t>③室内機突入電流</t>
    <rPh sb="4" eb="6">
      <t>トツニュウ</t>
    </rPh>
    <rPh sb="6" eb="8">
      <t>デンリュウ</t>
    </rPh>
    <phoneticPr fontId="1"/>
  </si>
  <si>
    <t>④室内機運転電流</t>
    <rPh sb="4" eb="6">
      <t>ウンテン</t>
    </rPh>
    <rPh sb="6" eb="8">
      <t>デンリュウ</t>
    </rPh>
    <phoneticPr fontId="1"/>
  </si>
  <si>
    <t>2.  補助金対象判定</t>
    <rPh sb="4" eb="7">
      <t>ホジョキン</t>
    </rPh>
    <rPh sb="7" eb="9">
      <t>タイショウ</t>
    </rPh>
    <rPh sb="9" eb="11">
      <t>ハンテイ</t>
    </rPh>
    <phoneticPr fontId="1"/>
  </si>
  <si>
    <t>停電時利用室内機接続容量</t>
    <rPh sb="0" eb="2">
      <t>テイデン</t>
    </rPh>
    <rPh sb="2" eb="3">
      <t>ジ</t>
    </rPh>
    <rPh sb="3" eb="5">
      <t>リヨウ</t>
    </rPh>
    <rPh sb="5" eb="8">
      <t>シツナイキ</t>
    </rPh>
    <rPh sb="8" eb="10">
      <t>セツゾク</t>
    </rPh>
    <rPh sb="10" eb="12">
      <t>ヨウリョウ</t>
    </rPh>
    <phoneticPr fontId="1"/>
  </si>
  <si>
    <t>停電時利用で接続容量100%（56.0kW)までは補助対象。停電時利用室内機で100%を超える場合は補助対象外。また、停電時利用しない室内機は対象外。</t>
    <rPh sb="6" eb="8">
      <t>セツゾク</t>
    </rPh>
    <rPh sb="8" eb="10">
      <t>ヨウリョウ</t>
    </rPh>
    <rPh sb="25" eb="27">
      <t>ホジョ</t>
    </rPh>
    <rPh sb="27" eb="29">
      <t>タイショウ</t>
    </rPh>
    <rPh sb="30" eb="32">
      <t>テイデン</t>
    </rPh>
    <rPh sb="32" eb="33">
      <t>ジ</t>
    </rPh>
    <rPh sb="33" eb="35">
      <t>リヨウ</t>
    </rPh>
    <rPh sb="44" eb="45">
      <t>コ</t>
    </rPh>
    <rPh sb="47" eb="49">
      <t>バアイ</t>
    </rPh>
    <rPh sb="50" eb="52">
      <t>ホジョ</t>
    </rPh>
    <rPh sb="52" eb="54">
      <t>タイショウ</t>
    </rPh>
    <rPh sb="54" eb="55">
      <t>ガイ</t>
    </rPh>
    <rPh sb="59" eb="61">
      <t>テイデン</t>
    </rPh>
    <rPh sb="61" eb="62">
      <t>ジ</t>
    </rPh>
    <rPh sb="62" eb="64">
      <t>リヨウ</t>
    </rPh>
    <rPh sb="67" eb="70">
      <t>シツナイキ</t>
    </rPh>
    <rPh sb="71" eb="74">
      <t>タイショウガイ</t>
    </rPh>
    <phoneticPr fontId="1"/>
  </si>
  <si>
    <t>1, 2　総合判定結果</t>
    <rPh sb="5" eb="7">
      <t>ソウゴウ</t>
    </rPh>
    <rPh sb="7" eb="9">
      <t>ハンテイ</t>
    </rPh>
    <rPh sb="9" eb="11">
      <t>ケッカ</t>
    </rPh>
    <phoneticPr fontId="1"/>
  </si>
  <si>
    <t>AXCP160B</t>
    <phoneticPr fontId="1"/>
  </si>
  <si>
    <t>AXCP71B</t>
    <phoneticPr fontId="1"/>
  </si>
  <si>
    <t>AXFP45D</t>
    <phoneticPr fontId="1"/>
  </si>
  <si>
    <t>AXFP56D</t>
    <phoneticPr fontId="1"/>
  </si>
  <si>
    <t>AXFP80D</t>
    <phoneticPr fontId="1"/>
  </si>
  <si>
    <t>AXFP80MJ</t>
    <phoneticPr fontId="1"/>
  </si>
  <si>
    <t>AXFP90D</t>
    <phoneticPr fontId="1"/>
  </si>
  <si>
    <t>AXHP45MA</t>
    <phoneticPr fontId="1"/>
  </si>
  <si>
    <t>AXHP80M</t>
    <phoneticPr fontId="1"/>
  </si>
  <si>
    <t>AXMP160AC</t>
    <phoneticPr fontId="1"/>
  </si>
  <si>
    <t>室外機台数</t>
    <rPh sb="0" eb="3">
      <t>シツガイキ</t>
    </rPh>
    <rPh sb="3" eb="5">
      <t>ダイスウ</t>
    </rPh>
    <phoneticPr fontId="1"/>
  </si>
  <si>
    <t>停電時利用</t>
    <rPh sb="3" eb="5">
      <t>リヨウ</t>
    </rPh>
    <phoneticPr fontId="1"/>
  </si>
  <si>
    <t>補助金対象判定</t>
    <rPh sb="0" eb="3">
      <t>ホジョキン</t>
    </rPh>
    <rPh sb="3" eb="5">
      <t>タイショウ</t>
    </rPh>
    <rPh sb="5" eb="7">
      <t>ハンテイ</t>
    </rPh>
    <phoneticPr fontId="1"/>
  </si>
  <si>
    <t>総合判定結果</t>
    <rPh sb="0" eb="2">
      <t>ソウゴウ</t>
    </rPh>
    <rPh sb="2" eb="4">
      <t>ハンテイ</t>
    </rPh>
    <rPh sb="4" eb="6">
      <t>ケッカ</t>
    </rPh>
    <phoneticPr fontId="1"/>
  </si>
  <si>
    <t>停電時利用室内機が100%を超えるため100%以下に調整してください。もしくは100%を超える室内機は補助対象外として申請してください。</t>
    <rPh sb="59" eb="61">
      <t>シンセイ</t>
    </rPh>
    <phoneticPr fontId="1"/>
  </si>
  <si>
    <t>条件付〇　停電時利用室内機が100%を超えるため100%以下に調整してください。もしくは100%を超える室内機は補助対象外として申請してください。</t>
    <rPh sb="0" eb="2">
      <t>ジョウケン</t>
    </rPh>
    <rPh sb="2" eb="3">
      <t>ツ</t>
    </rPh>
    <phoneticPr fontId="1"/>
  </si>
  <si>
    <t>Hz</t>
    <phoneticPr fontId="1"/>
  </si>
  <si>
    <t>A</t>
    <phoneticPr fontId="1"/>
  </si>
  <si>
    <t>電力負荷</t>
    <phoneticPr fontId="1"/>
  </si>
  <si>
    <t>能力(kW)</t>
    <phoneticPr fontId="1"/>
  </si>
  <si>
    <t>突入電流(A)</t>
    <phoneticPr fontId="1"/>
  </si>
  <si>
    <t>54.0～72.8kW(96.4～130%)</t>
    <phoneticPr fontId="1"/>
  </si>
  <si>
    <t>A以下</t>
    <phoneticPr fontId="1"/>
  </si>
  <si>
    <t>AXCP112B</t>
    <phoneticPr fontId="1"/>
  </si>
  <si>
    <t>AXCP140B</t>
    <phoneticPr fontId="1"/>
  </si>
  <si>
    <t>AXCP45B</t>
    <phoneticPr fontId="1"/>
  </si>
  <si>
    <t>ダブルフロータイプ</t>
    <phoneticPr fontId="1"/>
  </si>
  <si>
    <t>AXCP56B</t>
    <phoneticPr fontId="1"/>
  </si>
  <si>
    <t>AXCP80B</t>
    <phoneticPr fontId="1"/>
  </si>
  <si>
    <t>AXCP90B</t>
    <phoneticPr fontId="1"/>
  </si>
  <si>
    <t>AXFP112D</t>
    <phoneticPr fontId="1"/>
  </si>
  <si>
    <t>AXFP112MJ</t>
    <phoneticPr fontId="1"/>
  </si>
  <si>
    <t>AXFP140D</t>
    <phoneticPr fontId="1"/>
  </si>
  <si>
    <t>AXFP140MJ</t>
    <phoneticPr fontId="1"/>
  </si>
  <si>
    <t>AXFP160D</t>
    <phoneticPr fontId="1"/>
  </si>
  <si>
    <t>AXFP160MJ</t>
    <phoneticPr fontId="1"/>
  </si>
  <si>
    <t>S-ラウンドフロータイプ</t>
    <phoneticPr fontId="1"/>
  </si>
  <si>
    <t>AXFP45MJ</t>
    <phoneticPr fontId="1"/>
  </si>
  <si>
    <t>AXFP56MJ</t>
    <phoneticPr fontId="1"/>
  </si>
  <si>
    <t>AXFP71D</t>
    <phoneticPr fontId="1"/>
  </si>
  <si>
    <t>AXFP71MJ</t>
    <phoneticPr fontId="1"/>
  </si>
  <si>
    <t>ラウンドフロータイプ</t>
    <phoneticPr fontId="1"/>
  </si>
  <si>
    <t>AXFP90MJ</t>
    <phoneticPr fontId="1"/>
  </si>
  <si>
    <t>AXHP112M</t>
    <phoneticPr fontId="1"/>
  </si>
  <si>
    <t>AXHP112MA</t>
    <phoneticPr fontId="1"/>
  </si>
  <si>
    <t>AXHP140M</t>
    <phoneticPr fontId="1"/>
  </si>
  <si>
    <t>AXHP140MA</t>
    <phoneticPr fontId="1"/>
  </si>
  <si>
    <t>AXHP160M</t>
    <phoneticPr fontId="1"/>
  </si>
  <si>
    <t>AXHP160MA</t>
    <phoneticPr fontId="1"/>
  </si>
  <si>
    <t>AXHP56MA</t>
    <phoneticPr fontId="1"/>
  </si>
  <si>
    <t>AXHP71M</t>
    <phoneticPr fontId="1"/>
  </si>
  <si>
    <t>AXHP71MA</t>
    <phoneticPr fontId="1"/>
  </si>
  <si>
    <t>AXHP80MA</t>
    <phoneticPr fontId="1"/>
  </si>
  <si>
    <t>AXHP90M</t>
    <phoneticPr fontId="1"/>
  </si>
  <si>
    <t>AXHP90MA</t>
    <phoneticPr fontId="1"/>
  </si>
  <si>
    <t>AXKP45B</t>
    <phoneticPr fontId="1"/>
  </si>
  <si>
    <t>シングルフロータイプ</t>
    <phoneticPr fontId="1"/>
  </si>
  <si>
    <t>AXKP56B</t>
    <phoneticPr fontId="1"/>
  </si>
  <si>
    <t>AXKP71B</t>
    <phoneticPr fontId="1"/>
  </si>
  <si>
    <t>AXMP112AC</t>
    <phoneticPr fontId="1"/>
  </si>
  <si>
    <t>AXMP56AC</t>
    <phoneticPr fontId="1"/>
  </si>
  <si>
    <t>AXMP71AC</t>
    <phoneticPr fontId="1"/>
  </si>
  <si>
    <t>AXMP90AC</t>
    <phoneticPr fontId="1"/>
  </si>
  <si>
    <t>〇</t>
    <phoneticPr fontId="1"/>
  </si>
  <si>
    <t>ABGP560F2NDE</t>
    <phoneticPr fontId="1"/>
  </si>
  <si>
    <t>×</t>
    <phoneticPr fontId="1"/>
  </si>
  <si>
    <t>×</t>
    <phoneticPr fontId="1"/>
  </si>
  <si>
    <t>●室内機接続判定シート</t>
    <phoneticPr fontId="1"/>
  </si>
  <si>
    <t xml:space="preserve"> アイシン精機株式会社</t>
    <phoneticPr fontId="1"/>
  </si>
  <si>
    <t>AXCP45B</t>
  </si>
  <si>
    <t>×</t>
  </si>
  <si>
    <t>〇　室内機入力欄の緑色ハッチングの室内機が補助対象予定。</t>
    <rPh sb="2" eb="5">
      <t>シツナイキ</t>
    </rPh>
    <rPh sb="9" eb="11">
      <t>ミドリイロ</t>
    </rPh>
    <rPh sb="17" eb="20">
      <t>シツナイキ</t>
    </rPh>
    <rPh sb="21" eb="23">
      <t>ホジョ</t>
    </rPh>
    <rPh sb="23" eb="25">
      <t>タイショウ</t>
    </rPh>
    <rPh sb="25" eb="27">
      <t>ヨテイ</t>
    </rPh>
    <phoneticPr fontId="1"/>
  </si>
  <si>
    <t>４）停電時空調能力　　　　　　　　　　　　　　　　　　　　　　冷房：45㎾　暖房：50㎾</t>
    <rPh sb="2" eb="4">
      <t>テイデン</t>
    </rPh>
    <rPh sb="4" eb="5">
      <t>ジ</t>
    </rPh>
    <rPh sb="5" eb="7">
      <t>クウチョウ</t>
    </rPh>
    <rPh sb="7" eb="9">
      <t>ノウリョク</t>
    </rPh>
    <rPh sb="31" eb="33">
      <t>レイボウ</t>
    </rPh>
    <rPh sb="38" eb="40">
      <t>ダンボウ</t>
    </rPh>
    <phoneticPr fontId="20"/>
  </si>
  <si>
    <t>※停電時に運転させない室内機の接続は推奨しません。</t>
    <rPh sb="1" eb="3">
      <t>テイデン</t>
    </rPh>
    <rPh sb="3" eb="4">
      <t>ジ</t>
    </rPh>
    <rPh sb="5" eb="7">
      <t>ウンテン</t>
    </rPh>
    <rPh sb="11" eb="14">
      <t>シツナイキ</t>
    </rPh>
    <rPh sb="15" eb="17">
      <t>セツゾク</t>
    </rPh>
    <rPh sb="18" eb="20">
      <t>スイショウ</t>
    </rPh>
    <phoneticPr fontId="1"/>
  </si>
  <si>
    <t>※その他の室内機はメーカーに相談ください。</t>
    <phoneticPr fontId="20"/>
  </si>
  <si>
    <t>のセルに入力してください。</t>
    <rPh sb="4" eb="6">
      <t>ニュウリョク</t>
    </rPh>
    <phoneticPr fontId="11"/>
  </si>
  <si>
    <t>停電時
運転する</t>
    <rPh sb="0" eb="2">
      <t>テイデン</t>
    </rPh>
    <rPh sb="2" eb="3">
      <t>ジ</t>
    </rPh>
    <rPh sb="4" eb="6">
      <t>ウンテン</t>
    </rPh>
    <phoneticPr fontId="11"/>
  </si>
  <si>
    <t>※停電時
運転しない</t>
    <rPh sb="1" eb="3">
      <t>テイデン</t>
    </rPh>
    <rPh sb="3" eb="4">
      <t>ジ</t>
    </rPh>
    <rPh sb="5" eb="7">
      <t>ウンテン</t>
    </rPh>
    <phoneticPr fontId="11"/>
  </si>
  <si>
    <t>停電時自立発電出力</t>
    <rPh sb="0" eb="2">
      <t>テイデン</t>
    </rPh>
    <rPh sb="2" eb="3">
      <t>ジ</t>
    </rPh>
    <rPh sb="3" eb="5">
      <t>ジリツ</t>
    </rPh>
    <rPh sb="5" eb="7">
      <t>ハツデン</t>
    </rPh>
    <rPh sb="7" eb="9">
      <t>シュツリョク</t>
    </rPh>
    <phoneticPr fontId="11"/>
  </si>
  <si>
    <t>パナソニック産機システムズ（株）</t>
  </si>
  <si>
    <t>　※停電時に自立運転させない場合は、室外機基板設定で必ず「自立時運転しない」設定にすること</t>
    <rPh sb="2" eb="4">
      <t>テイデン</t>
    </rPh>
    <rPh sb="4" eb="5">
      <t>ジ</t>
    </rPh>
    <rPh sb="6" eb="8">
      <t>ジリツ</t>
    </rPh>
    <rPh sb="8" eb="10">
      <t>ウンテン</t>
    </rPh>
    <rPh sb="14" eb="16">
      <t>バアイ</t>
    </rPh>
    <rPh sb="18" eb="21">
      <t>シツガイキ</t>
    </rPh>
    <rPh sb="21" eb="23">
      <t>キバン</t>
    </rPh>
    <rPh sb="23" eb="25">
      <t>セッテイ</t>
    </rPh>
    <rPh sb="26" eb="27">
      <t>カナラ</t>
    </rPh>
    <rPh sb="29" eb="31">
      <t>ジリツ</t>
    </rPh>
    <rPh sb="31" eb="32">
      <t>ジ</t>
    </rPh>
    <rPh sb="32" eb="34">
      <t>ウンテン</t>
    </rPh>
    <rPh sb="38" eb="40">
      <t>セッテイ</t>
    </rPh>
    <phoneticPr fontId="11"/>
  </si>
  <si>
    <t>●室内機接続判定シート</t>
    <rPh sb="1" eb="4">
      <t>シツナイキ</t>
    </rPh>
    <rPh sb="4" eb="6">
      <t>セツゾク</t>
    </rPh>
    <rPh sb="6" eb="8">
      <t>ハンテイ</t>
    </rPh>
    <phoneticPr fontId="40"/>
  </si>
  <si>
    <t>※本判定シートは、停電時に電気機器のみを使用する場合には対応しておりません。</t>
    <rPh sb="1" eb="2">
      <t>ホン</t>
    </rPh>
    <rPh sb="2" eb="4">
      <t>ハンテイ</t>
    </rPh>
    <rPh sb="9" eb="11">
      <t>テイデン</t>
    </rPh>
    <rPh sb="11" eb="12">
      <t>ジ</t>
    </rPh>
    <rPh sb="13" eb="17">
      <t>デンキキキ</t>
    </rPh>
    <rPh sb="20" eb="22">
      <t>シヨウ</t>
    </rPh>
    <rPh sb="24" eb="26">
      <t>バアイ</t>
    </rPh>
    <rPh sb="28" eb="30">
      <t>タイオウ</t>
    </rPh>
    <phoneticPr fontId="11"/>
  </si>
  <si>
    <r>
      <t xml:space="preserve">機種
</t>
    </r>
    <r>
      <rPr>
        <sz val="9"/>
        <color indexed="8"/>
        <rFont val="HG丸ｺﾞｼｯｸM-PRO"/>
        <family val="3"/>
        <charset val="128"/>
      </rPr>
      <t>（下記以外は
接続できません）</t>
    </r>
    <rPh sb="0" eb="2">
      <t>キシュ</t>
    </rPh>
    <rPh sb="4" eb="6">
      <t>カキ</t>
    </rPh>
    <rPh sb="6" eb="8">
      <t>イガイ</t>
    </rPh>
    <rPh sb="10" eb="12">
      <t>セツゾク</t>
    </rPh>
    <phoneticPr fontId="11"/>
  </si>
  <si>
    <t>ハイタップ設定</t>
    <rPh sb="5" eb="7">
      <t>セッテイ</t>
    </rPh>
    <phoneticPr fontId="11"/>
  </si>
  <si>
    <t>なし</t>
    <phoneticPr fontId="11"/>
  </si>
  <si>
    <t>あり</t>
    <phoneticPr fontId="11"/>
  </si>
  <si>
    <t>フラグ</t>
    <phoneticPr fontId="11"/>
  </si>
  <si>
    <t>〇</t>
    <phoneticPr fontId="11"/>
  </si>
  <si>
    <t>〇</t>
    <phoneticPr fontId="11"/>
  </si>
  <si>
    <t>〇</t>
    <phoneticPr fontId="11"/>
  </si>
  <si>
    <t>〇</t>
    <phoneticPr fontId="11"/>
  </si>
  <si>
    <t>〇</t>
    <phoneticPr fontId="11"/>
  </si>
  <si>
    <t>〇</t>
    <phoneticPr fontId="11"/>
  </si>
  <si>
    <t>〇</t>
    <phoneticPr fontId="11"/>
  </si>
  <si>
    <t>〇</t>
    <phoneticPr fontId="11"/>
  </si>
  <si>
    <t>〇</t>
    <phoneticPr fontId="11"/>
  </si>
  <si>
    <t>〇</t>
    <phoneticPr fontId="11"/>
  </si>
  <si>
    <t>ﾋﾞﾙﾄｲﾝ
ｶｾｯﾄ
FS2</t>
    <phoneticPr fontId="11"/>
  </si>
  <si>
    <t>〇</t>
    <phoneticPr fontId="11"/>
  </si>
  <si>
    <t>ﾋﾞﾙﾄｲﾝ
ｵｰﾙﾀﾞｸﾄ
FES2</t>
    <phoneticPr fontId="11"/>
  </si>
  <si>
    <t>室内機の
合計消費電力(kVA)</t>
    <rPh sb="0" eb="3">
      <t>シツナイキ</t>
    </rPh>
    <rPh sb="5" eb="7">
      <t>ゴウケイ</t>
    </rPh>
    <rPh sb="7" eb="9">
      <t>ショウヒ</t>
    </rPh>
    <rPh sb="9" eb="11">
      <t>デンリョク</t>
    </rPh>
    <phoneticPr fontId="11"/>
  </si>
  <si>
    <t>コンセント（100V)</t>
    <phoneticPr fontId="11"/>
  </si>
  <si>
    <t>kVA</t>
    <phoneticPr fontId="11"/>
  </si>
  <si>
    <t>A</t>
    <phoneticPr fontId="11"/>
  </si>
  <si>
    <t>※入力範囲　電気機器使用可能容量以下</t>
    <rPh sb="1" eb="3">
      <t>ニュウリョク</t>
    </rPh>
    <rPh sb="3" eb="5">
      <t>ハンイ</t>
    </rPh>
    <rPh sb="6" eb="8">
      <t>デンキ</t>
    </rPh>
    <rPh sb="8" eb="10">
      <t>キキ</t>
    </rPh>
    <rPh sb="10" eb="12">
      <t>シヨウ</t>
    </rPh>
    <rPh sb="12" eb="14">
      <t>カノウ</t>
    </rPh>
    <rPh sb="14" eb="16">
      <t>ヨウリョウ</t>
    </rPh>
    <rPh sb="16" eb="18">
      <t>イカ</t>
    </rPh>
    <phoneticPr fontId="11"/>
  </si>
  <si>
    <t>-</t>
    <phoneticPr fontId="11"/>
  </si>
  <si>
    <t>室内機消費電力</t>
    <rPh sb="0" eb="3">
      <t>シツナイキ</t>
    </rPh>
    <rPh sb="3" eb="5">
      <t>ショウヒ</t>
    </rPh>
    <rPh sb="5" eb="7">
      <t>デンリョク</t>
    </rPh>
    <phoneticPr fontId="11"/>
  </si>
  <si>
    <t>=</t>
    <phoneticPr fontId="11"/>
  </si>
  <si>
    <t>kVA</t>
    <phoneticPr fontId="11"/>
  </si>
  <si>
    <t>kVA</t>
    <phoneticPr fontId="11"/>
  </si>
  <si>
    <t>マイナスは×</t>
    <phoneticPr fontId="11"/>
  </si>
  <si>
    <t>※本判定シートに記載の室内機以外の場合は、メーカーに相談ください。</t>
    <rPh sb="1" eb="2">
      <t>ホン</t>
    </rPh>
    <rPh sb="2" eb="4">
      <t>ハンテイ</t>
    </rPh>
    <rPh sb="8" eb="10">
      <t>キサイ</t>
    </rPh>
    <rPh sb="11" eb="14">
      <t>シツナイキ</t>
    </rPh>
    <rPh sb="14" eb="16">
      <t>イガイ</t>
    </rPh>
    <rPh sb="17" eb="19">
      <t>バアイ</t>
    </rPh>
    <rPh sb="26" eb="28">
      <t>ソウダン</t>
    </rPh>
    <phoneticPr fontId="11"/>
  </si>
  <si>
    <t>ヤンマーエネルギーシステム（株）</t>
    <rPh sb="13" eb="16">
      <t>カブ</t>
    </rPh>
    <phoneticPr fontId="20"/>
  </si>
  <si>
    <t>ダイキン工業（株）</t>
    <rPh sb="4" eb="6">
      <t>コウギョウ</t>
    </rPh>
    <rPh sb="6" eb="9">
      <t>カブ</t>
    </rPh>
    <phoneticPr fontId="20"/>
  </si>
  <si>
    <t>号機</t>
    <rPh sb="0" eb="2">
      <t>ゴウキ</t>
    </rPh>
    <phoneticPr fontId="1"/>
  </si>
  <si>
    <t>※複数台設置の場合は、各系統ごとにシートを作成し、チェックを行ってください。</t>
    <rPh sb="1" eb="3">
      <t>フクスウ</t>
    </rPh>
    <rPh sb="3" eb="4">
      <t>ダイ</t>
    </rPh>
    <rPh sb="4" eb="6">
      <t>セッチ</t>
    </rPh>
    <rPh sb="7" eb="9">
      <t>バアイ</t>
    </rPh>
    <rPh sb="11" eb="14">
      <t>カクケイトウ</t>
    </rPh>
    <rPh sb="21" eb="23">
      <t>サクセイ</t>
    </rPh>
    <rPh sb="30" eb="31">
      <t>オコナ</t>
    </rPh>
    <phoneticPr fontId="11"/>
  </si>
  <si>
    <t>※室外機に接続される室内機は停電対応の可否に限らず入力してください。</t>
    <rPh sb="1" eb="4">
      <t>シツガイキ</t>
    </rPh>
    <rPh sb="5" eb="7">
      <t>セツゾク</t>
    </rPh>
    <rPh sb="10" eb="13">
      <t>シツナイキ</t>
    </rPh>
    <rPh sb="14" eb="16">
      <t>テイデン</t>
    </rPh>
    <rPh sb="16" eb="18">
      <t>タイオウ</t>
    </rPh>
    <rPh sb="19" eb="21">
      <t>カヒ</t>
    </rPh>
    <rPh sb="22" eb="23">
      <t>カギ</t>
    </rPh>
    <rPh sb="25" eb="27">
      <t>ニュウリョク</t>
    </rPh>
    <phoneticPr fontId="11"/>
  </si>
  <si>
    <t>号機</t>
    <rPh sb="0" eb="2">
      <t>ゴウキ</t>
    </rPh>
    <phoneticPr fontId="11"/>
  </si>
  <si>
    <t xml:space="preserve"> アイシン精機株式会社</t>
    <phoneticPr fontId="1"/>
  </si>
  <si>
    <t>【対象室外機（ヤンマー）：ハイパワープラス　YBZP560J-NB，YBZP560J-NCB 】</t>
    <rPh sb="1" eb="3">
      <t>タイショウ</t>
    </rPh>
    <rPh sb="3" eb="6">
      <t>シツガイキ</t>
    </rPh>
    <phoneticPr fontId="11"/>
  </si>
  <si>
    <t>【対象室外機（ダイキン）：ハイパワープラス　GSHDP560CN，GSHDP560CNE，GSHJP560CN 】</t>
    <rPh sb="1" eb="3">
      <t>タイショウ</t>
    </rPh>
    <rPh sb="3" eb="6">
      <t>シツガイキ</t>
    </rPh>
    <phoneticPr fontId="11"/>
  </si>
  <si>
    <t>【対象室外機：エクセルプラス（U-GB560S3SD，U-GB560S3SDR）】</t>
    <rPh sb="1" eb="3">
      <t>タイショウ</t>
    </rPh>
    <rPh sb="3" eb="6">
      <t>シツガイキ</t>
    </rPh>
    <phoneticPr fontId="11"/>
  </si>
  <si>
    <t>（エクセルプラスに接続されるU-GWX560S3SD，U-GWX560S3SDRも対象）</t>
    <rPh sb="9" eb="11">
      <t>セツゾク</t>
    </rPh>
    <rPh sb="41" eb="43">
      <t>タイショウ</t>
    </rPh>
    <phoneticPr fontId="11"/>
  </si>
  <si>
    <t>【対象室外機：　GHPハイパワープラス　ABGP560F2ND, ABGP560F2NDE】</t>
    <rPh sb="1" eb="3">
      <t>タイショウ</t>
    </rPh>
    <rPh sb="3" eb="6">
      <t>シツガイキ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</si>
</sst>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000_ "/>
    <numFmt numFmtId="179" formatCode="0.000"/>
    <numFmt numFmtId="180" formatCode="0.000_);[Red]\(0.000\)"/>
    <numFmt numFmtId="181" formatCode="0.0"/>
  </numFmts>
  <fonts count="50"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1"/>
      <color rgb="FF000000"/>
      <name val="HGS創英角ｺﾞｼｯｸUB"/>
      <family val="3"/>
      <charset val="128"/>
    </font>
    <font>
      <sz val="12"/>
      <color rgb="FF000000"/>
      <name val="HGS創英角ｺﾞｼｯｸUB"/>
      <family val="3"/>
      <charset val="128"/>
    </font>
    <font>
      <sz val="6"/>
      <name val="ＭＳ 明朝"/>
      <family val="1"/>
      <charset val="128"/>
    </font>
    <font>
      <sz val="18"/>
      <color rgb="FF000000"/>
      <name val="HGS創英角ｺﾞｼｯｸUB"/>
      <family val="3"/>
      <charset val="128"/>
    </font>
    <font>
      <sz val="11"/>
      <color rgb="FFFF0000"/>
      <name val="HGS創英角ｺﾞｼｯｸUB"/>
      <family val="3"/>
      <charset val="128"/>
    </font>
    <font>
      <sz val="11"/>
      <color rgb="FF000000"/>
      <name val="HG丸ｺﾞｼｯｸM-PRO"/>
      <family val="3"/>
      <charset val="128"/>
    </font>
    <font>
      <sz val="11"/>
      <color rgb="FFFF0000"/>
      <name val="HG丸ｺﾞｼｯｸM-PRO"/>
      <family val="3"/>
      <charset val="128"/>
    </font>
    <font>
      <sz val="11"/>
      <color theme="1"/>
      <name val="ＭＳ 明朝"/>
      <family val="1"/>
      <charset val="128"/>
    </font>
    <font>
      <sz val="11"/>
      <name val="HG丸ｺﾞｼｯｸM-PRO"/>
      <family val="3"/>
      <charset val="128"/>
    </font>
    <font>
      <sz val="10"/>
      <color rgb="FFFF0000"/>
      <name val="HGS創英角ｺﾞｼｯｸUB"/>
      <family val="3"/>
      <charset val="128"/>
    </font>
    <font>
      <b/>
      <sz val="11"/>
      <color rgb="FF000000"/>
      <name val="Meiryo UI"/>
      <family val="3"/>
      <charset val="128"/>
    </font>
    <font>
      <sz val="6"/>
      <name val="Meiryo UI"/>
      <family val="2"/>
      <charset val="128"/>
    </font>
    <font>
      <sz val="11"/>
      <color theme="1"/>
      <name val="Meiryo UI"/>
      <family val="2"/>
      <charset val="128"/>
    </font>
    <font>
      <sz val="12"/>
      <color rgb="FF000000"/>
      <name val="Meiryo UI"/>
      <family val="2"/>
      <charset val="128"/>
    </font>
    <font>
      <b/>
      <u/>
      <sz val="14"/>
      <color rgb="FFFF0000"/>
      <name val="Meiryo UI"/>
      <family val="3"/>
      <charset val="128"/>
    </font>
    <font>
      <b/>
      <sz val="14"/>
      <color rgb="FFFFFFFF"/>
      <name val="Meiryo UI"/>
      <family val="3"/>
      <charset val="128"/>
    </font>
    <font>
      <b/>
      <sz val="14"/>
      <color rgb="FF000000"/>
      <name val="Meiryo UI"/>
      <family val="3"/>
      <charset val="128"/>
    </font>
    <font>
      <sz val="14"/>
      <color rgb="FF000000"/>
      <name val="Meiryo UI"/>
      <family val="2"/>
      <charset val="128"/>
    </font>
    <font>
      <sz val="18"/>
      <color theme="1"/>
      <name val="HGS創英角ｺﾞｼｯｸUB"/>
      <family val="3"/>
      <charset val="128"/>
    </font>
    <font>
      <b/>
      <sz val="14"/>
      <name val="ＭＳ Ｐゴシック"/>
      <family val="3"/>
      <charset val="128"/>
      <scheme val="minor"/>
    </font>
    <font>
      <sz val="12"/>
      <color rgb="FFFF0000"/>
      <name val="ＭＳ Ｐゴシック"/>
      <family val="2"/>
      <scheme val="minor"/>
    </font>
    <font>
      <sz val="10"/>
      <color rgb="FFFF0000"/>
      <name val="ＭＳ Ｐゴシック"/>
      <family val="2"/>
      <scheme val="minor"/>
    </font>
    <font>
      <sz val="9"/>
      <color theme="1"/>
      <name val="ＭＳ Ｐゴシック"/>
      <family val="3"/>
      <charset val="128"/>
      <scheme val="minor"/>
    </font>
    <font>
      <sz val="11"/>
      <color theme="1"/>
      <name val="ＭＳ Ｐゴシック"/>
      <family val="3"/>
      <charset val="128"/>
      <scheme val="minor"/>
    </font>
    <font>
      <sz val="12"/>
      <name val="ＭＳ Ｐゴシック"/>
      <family val="2"/>
      <scheme val="minor"/>
    </font>
    <font>
      <sz val="10"/>
      <color theme="1"/>
      <name val="ＭＳ Ｐゴシック"/>
      <family val="2"/>
      <scheme val="minor"/>
    </font>
    <font>
      <b/>
      <sz val="14"/>
      <color rgb="FF000000"/>
      <name val="HG丸ｺﾞｼｯｸM-PRO"/>
      <family val="3"/>
      <charset val="128"/>
    </font>
    <font>
      <b/>
      <sz val="11"/>
      <color rgb="FFFF0000"/>
      <name val="Meiryo UI"/>
      <family val="3"/>
      <charset val="128"/>
    </font>
    <font>
      <sz val="20"/>
      <color theme="1"/>
      <name val="ＭＳ Ｐゴシック"/>
      <family val="2"/>
      <scheme val="minor"/>
    </font>
    <font>
      <sz val="20"/>
      <color theme="1"/>
      <name val="ＭＳ Ｐゴシック"/>
      <family val="3"/>
      <charset val="128"/>
      <scheme val="minor"/>
    </font>
    <font>
      <sz val="14"/>
      <color rgb="FF000000"/>
      <name val="HG丸ｺﾞｼｯｸM-PRO"/>
      <family val="3"/>
      <charset val="128"/>
    </font>
    <font>
      <sz val="6"/>
      <name val="ＭＳ Ｐゴシック"/>
      <family val="3"/>
      <charset val="128"/>
    </font>
    <font>
      <sz val="11"/>
      <color indexed="8"/>
      <name val="HGP創英角ｺﾞｼｯｸUB"/>
      <family val="3"/>
      <charset val="128"/>
    </font>
    <font>
      <sz val="11"/>
      <color indexed="8"/>
      <name val="HGS創英角ｺﾞｼｯｸUB"/>
      <family val="3"/>
      <charset val="128"/>
    </font>
    <font>
      <sz val="11"/>
      <color indexed="8"/>
      <name val="HG丸ｺﾞｼｯｸM-PRO"/>
      <family val="3"/>
      <charset val="128"/>
    </font>
    <font>
      <sz val="9"/>
      <color indexed="8"/>
      <name val="HG丸ｺﾞｼｯｸM-PRO"/>
      <family val="3"/>
      <charset val="128"/>
    </font>
    <font>
      <sz val="10"/>
      <color indexed="8"/>
      <name val="HG丸ｺﾞｼｯｸM-PRO"/>
      <family val="3"/>
      <charset val="128"/>
    </font>
    <font>
      <sz val="10"/>
      <color theme="0"/>
      <name val="HG丸ｺﾞｼｯｸM-PRO"/>
      <family val="3"/>
      <charset val="128"/>
    </font>
    <font>
      <sz val="11"/>
      <color theme="0"/>
      <name val="HG丸ｺﾞｼｯｸM-PRO"/>
      <family val="3"/>
      <charset val="128"/>
    </font>
    <font>
      <sz val="9"/>
      <color theme="0"/>
      <name val="HGS創英角ｺﾞｼｯｸUB"/>
      <family val="3"/>
      <charset val="128"/>
    </font>
    <font>
      <b/>
      <sz val="11"/>
      <color indexed="10"/>
      <name val="HG丸ｺﾞｼｯｸM-PRO"/>
      <family val="3"/>
      <charset val="128"/>
    </font>
  </fonts>
  <fills count="19">
    <fill>
      <patternFill patternType="none"/>
    </fill>
    <fill>
      <patternFill patternType="gray125"/>
    </fill>
    <fill>
      <patternFill patternType="solid">
        <fgColor theme="8" tint="0.79998168889431442"/>
        <bgColor indexed="64"/>
      </patternFill>
    </fill>
    <fill>
      <patternFill patternType="solid">
        <fgColor rgb="FFCCFFFF"/>
        <bgColor rgb="FF000000"/>
      </patternFill>
    </fill>
    <fill>
      <patternFill patternType="solid">
        <fgColor rgb="FFFFFF00"/>
        <bgColor rgb="FF000000"/>
      </patternFill>
    </fill>
    <fill>
      <patternFill patternType="solid">
        <fgColor rgb="FF000000"/>
        <bgColor rgb="FF000000"/>
      </patternFill>
    </fill>
    <fill>
      <patternFill patternType="solid">
        <fgColor theme="4" tint="0.79998168889431442"/>
        <bgColor rgb="FF000000"/>
      </patternFill>
    </fill>
    <fill>
      <patternFill patternType="solid">
        <fgColor rgb="FFFFFFCC"/>
        <bgColor indexed="64"/>
      </patternFill>
    </fill>
    <fill>
      <patternFill patternType="solid">
        <fgColor theme="3" tint="0.79998168889431442"/>
        <bgColor rgb="FF000000"/>
      </patternFill>
    </fill>
    <fill>
      <patternFill patternType="solid">
        <fgColor rgb="FFFFFF00"/>
        <bgColor indexed="64"/>
      </patternFill>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theme="8" tint="0.59999389629810485"/>
        <bgColor indexed="64"/>
      </patternFill>
    </fill>
    <fill>
      <patternFill patternType="solid">
        <fgColor rgb="FFB7DEE8"/>
        <bgColor indexed="64"/>
      </patternFill>
    </fill>
    <fill>
      <patternFill patternType="solid">
        <fgColor rgb="FFFF0000"/>
        <bgColor indexed="64"/>
      </patternFill>
    </fill>
    <fill>
      <patternFill patternType="solid">
        <fgColor theme="9" tint="0.79998168889431442"/>
        <bgColor indexed="64"/>
      </patternFill>
    </fill>
    <fill>
      <patternFill patternType="solid">
        <fgColor indexed="47"/>
        <bgColor indexed="64"/>
      </patternFill>
    </fill>
    <fill>
      <patternFill patternType="solid">
        <fgColor theme="1" tint="0.49998474074526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s>
  <cellStyleXfs count="2">
    <xf numFmtId="0" fontId="0" fillId="0" borderId="0"/>
    <xf numFmtId="0" fontId="16" fillId="0" borderId="0">
      <alignment vertical="center"/>
    </xf>
  </cellStyleXfs>
  <cellXfs count="387">
    <xf numFmtId="0" fontId="0" fillId="0" borderId="0" xfId="0"/>
    <xf numFmtId="0" fontId="0" fillId="0" borderId="0" xfId="0" applyBorder="1"/>
    <xf numFmtId="0" fontId="0" fillId="0" borderId="1" xfId="0" applyBorder="1"/>
    <xf numFmtId="0" fontId="4" fillId="0" borderId="1"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4" fillId="0" borderId="14" xfId="0" applyFont="1" applyBorder="1" applyAlignment="1">
      <alignment horizontal="center" vertical="center"/>
    </xf>
    <xf numFmtId="0" fontId="6"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Fill="1" applyBorder="1" applyAlignment="1">
      <alignment horizontal="center" vertical="center"/>
    </xf>
    <xf numFmtId="0" fontId="4" fillId="0" borderId="15" xfId="0" applyFont="1" applyBorder="1" applyAlignment="1">
      <alignment horizontal="center" vertical="center"/>
    </xf>
    <xf numFmtId="177" fontId="4" fillId="0" borderId="15" xfId="0" applyNumberFormat="1" applyFont="1" applyFill="1" applyBorder="1" applyAlignment="1">
      <alignment horizontal="center" vertical="center"/>
    </xf>
    <xf numFmtId="177" fontId="4" fillId="0" borderId="16" xfId="0" applyNumberFormat="1" applyFont="1" applyFill="1" applyBorder="1" applyAlignment="1">
      <alignment horizontal="center" vertical="center"/>
    </xf>
    <xf numFmtId="177" fontId="4" fillId="0" borderId="18"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177" fontId="4" fillId="0" borderId="20" xfId="0" applyNumberFormat="1" applyFont="1" applyFill="1" applyBorder="1" applyAlignment="1">
      <alignment horizontal="center" vertical="center"/>
    </xf>
    <xf numFmtId="0" fontId="4" fillId="0" borderId="21" xfId="0" applyFont="1" applyBorder="1" applyAlignment="1">
      <alignment horizontal="center" vertical="center"/>
    </xf>
    <xf numFmtId="177" fontId="4" fillId="0" borderId="21" xfId="0" applyNumberFormat="1" applyFont="1" applyFill="1" applyBorder="1" applyAlignment="1">
      <alignment horizontal="center" vertical="center"/>
    </xf>
    <xf numFmtId="177" fontId="4" fillId="0" borderId="22" xfId="0" applyNumberFormat="1" applyFont="1" applyFill="1" applyBorder="1" applyAlignment="1">
      <alignment horizontal="center" vertical="center"/>
    </xf>
    <xf numFmtId="177" fontId="4" fillId="0" borderId="24" xfId="0" applyNumberFormat="1" applyFont="1" applyFill="1" applyBorder="1" applyAlignment="1">
      <alignment horizontal="center" vertical="center"/>
    </xf>
    <xf numFmtId="0" fontId="6" fillId="0" borderId="34" xfId="0" applyFont="1" applyBorder="1" applyAlignment="1">
      <alignment horizontal="center" vertical="center"/>
    </xf>
    <xf numFmtId="0" fontId="4" fillId="0" borderId="35" xfId="0" applyFont="1" applyBorder="1" applyAlignment="1">
      <alignment horizontal="center" vertical="center"/>
    </xf>
    <xf numFmtId="0" fontId="6" fillId="0" borderId="36" xfId="0" applyFont="1" applyBorder="1" applyAlignment="1">
      <alignment horizontal="center" vertical="center"/>
    </xf>
    <xf numFmtId="176" fontId="4" fillId="0" borderId="35" xfId="0" applyNumberFormat="1" applyFont="1" applyBorder="1" applyAlignment="1">
      <alignment horizontal="center" vertical="center"/>
    </xf>
    <xf numFmtId="176" fontId="4" fillId="0" borderId="36" xfId="0" applyNumberFormat="1" applyFont="1" applyBorder="1" applyAlignment="1">
      <alignment horizontal="center" vertical="center"/>
    </xf>
    <xf numFmtId="0" fontId="4" fillId="0" borderId="36" xfId="0" applyFont="1" applyBorder="1" applyAlignment="1">
      <alignment horizontal="center" vertical="center"/>
    </xf>
    <xf numFmtId="0" fontId="4" fillId="0" borderId="40" xfId="0" applyFont="1" applyBorder="1" applyAlignment="1">
      <alignment horizontal="center" vertical="center"/>
    </xf>
    <xf numFmtId="0" fontId="5" fillId="0" borderId="0" xfId="0" applyFont="1" applyBorder="1" applyAlignment="1">
      <alignment vertical="center"/>
    </xf>
    <xf numFmtId="0" fontId="6" fillId="0" borderId="30" xfId="0" applyFont="1" applyBorder="1" applyAlignment="1">
      <alignment horizontal="center" vertical="center"/>
    </xf>
    <xf numFmtId="0" fontId="4" fillId="0" borderId="5" xfId="0" applyFont="1" applyBorder="1" applyAlignment="1">
      <alignment vertical="center"/>
    </xf>
    <xf numFmtId="0" fontId="8" fillId="0" borderId="32" xfId="0" applyFont="1" applyBorder="1" applyAlignment="1">
      <alignment horizontal="center" vertical="center" shrinkToFit="1"/>
    </xf>
    <xf numFmtId="177" fontId="4" fillId="0" borderId="36" xfId="0" applyNumberFormat="1" applyFont="1" applyBorder="1" applyAlignment="1">
      <alignment horizontal="center" vertical="center"/>
    </xf>
    <xf numFmtId="177" fontId="4" fillId="0" borderId="39" xfId="0" applyNumberFormat="1" applyFont="1" applyBorder="1" applyAlignment="1">
      <alignment horizontal="center" vertical="center"/>
    </xf>
    <xf numFmtId="0" fontId="6" fillId="0" borderId="21" xfId="0" applyFont="1" applyFill="1" applyBorder="1" applyAlignment="1" applyProtection="1">
      <alignment horizontal="center" vertical="center"/>
      <protection locked="0"/>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7" fillId="0" borderId="13" xfId="0" applyFont="1" applyBorder="1" applyAlignment="1">
      <alignment horizontal="left" vertical="center"/>
    </xf>
    <xf numFmtId="0" fontId="8" fillId="0" borderId="30" xfId="0" applyFont="1" applyBorder="1" applyAlignment="1">
      <alignment horizontal="center" vertical="center" shrinkToFit="1"/>
    </xf>
    <xf numFmtId="0" fontId="4" fillId="0" borderId="11" xfId="0" applyFont="1" applyBorder="1" applyAlignment="1">
      <alignment horizontal="right" vertical="center"/>
    </xf>
    <xf numFmtId="0" fontId="8" fillId="0" borderId="45" xfId="0" applyFont="1" applyBorder="1" applyAlignment="1">
      <alignment horizontal="center" vertical="center" shrinkToFit="1"/>
    </xf>
    <xf numFmtId="0" fontId="8" fillId="0" borderId="14" xfId="0" applyFont="1" applyBorder="1" applyAlignment="1">
      <alignment horizontal="center" vertical="center" shrinkToFit="1"/>
    </xf>
    <xf numFmtId="0" fontId="10" fillId="0" borderId="0" xfId="0" applyFont="1" applyFill="1" applyBorder="1" applyAlignment="1">
      <alignment vertical="center"/>
    </xf>
    <xf numFmtId="0" fontId="14" fillId="0" borderId="0" xfId="0" applyFont="1" applyFill="1" applyBorder="1" applyAlignment="1">
      <alignment vertical="center"/>
    </xf>
    <xf numFmtId="0" fontId="14" fillId="0" borderId="28" xfId="0" applyFont="1" applyFill="1" applyBorder="1" applyAlignment="1">
      <alignment vertical="center"/>
    </xf>
    <xf numFmtId="0" fontId="21" fillId="0" borderId="0" xfId="0" applyFont="1" applyFill="1" applyBorder="1" applyAlignment="1">
      <alignment vertical="center"/>
    </xf>
    <xf numFmtId="14" fontId="21" fillId="0" borderId="0" xfId="0" applyNumberFormat="1" applyFont="1" applyFill="1" applyBorder="1" applyAlignment="1">
      <alignment vertical="center"/>
    </xf>
    <xf numFmtId="0" fontId="22" fillId="0" borderId="0" xfId="0" applyFont="1" applyFill="1" applyBorder="1" applyAlignment="1">
      <alignment vertical="center"/>
    </xf>
    <xf numFmtId="0" fontId="21" fillId="0" borderId="48" xfId="0" applyFont="1" applyFill="1" applyBorder="1" applyAlignment="1">
      <alignment vertical="center"/>
    </xf>
    <xf numFmtId="0" fontId="21" fillId="0" borderId="20" xfId="0" applyFont="1" applyFill="1" applyBorder="1" applyAlignment="1">
      <alignment vertical="center"/>
    </xf>
    <xf numFmtId="0" fontId="21" fillId="0" borderId="63" xfId="0" applyFont="1" applyFill="1" applyBorder="1" applyAlignment="1">
      <alignment vertical="center"/>
    </xf>
    <xf numFmtId="0" fontId="21" fillId="0" borderId="35" xfId="0" applyFont="1" applyFill="1" applyBorder="1" applyAlignment="1">
      <alignment vertical="center"/>
    </xf>
    <xf numFmtId="0" fontId="21" fillId="0" borderId="64" xfId="0" applyFont="1" applyFill="1" applyBorder="1" applyAlignment="1">
      <alignment vertical="center"/>
    </xf>
    <xf numFmtId="0" fontId="6" fillId="0" borderId="17" xfId="0" applyFont="1" applyBorder="1" applyAlignment="1" applyProtection="1">
      <alignment horizontal="center" vertical="center"/>
    </xf>
    <xf numFmtId="0" fontId="26" fillId="0" borderId="0" xfId="0" applyFont="1" applyFill="1" applyBorder="1" applyAlignment="1">
      <alignment horizontal="right" vertical="center"/>
    </xf>
    <xf numFmtId="0" fontId="19" fillId="0" borderId="0" xfId="0" applyFont="1" applyFill="1" applyBorder="1" applyAlignment="1">
      <alignment vertical="center"/>
    </xf>
    <xf numFmtId="0" fontId="21" fillId="6" borderId="56" xfId="0" applyFont="1" applyFill="1" applyBorder="1" applyAlignment="1">
      <alignment horizontal="center" vertical="center"/>
    </xf>
    <xf numFmtId="0" fontId="21" fillId="6" borderId="47" xfId="0" applyFont="1" applyFill="1" applyBorder="1" applyAlignment="1">
      <alignment horizontal="center" vertical="center"/>
    </xf>
    <xf numFmtId="0" fontId="21" fillId="6" borderId="19" xfId="0" applyFont="1" applyFill="1" applyBorder="1" applyAlignment="1">
      <alignment horizontal="center" vertical="center"/>
    </xf>
    <xf numFmtId="181" fontId="21" fillId="6" borderId="19" xfId="0" applyNumberFormat="1" applyFont="1" applyFill="1" applyBorder="1" applyAlignment="1">
      <alignment horizontal="center" vertical="center"/>
    </xf>
    <xf numFmtId="181" fontId="21" fillId="6" borderId="61" xfId="0" applyNumberFormat="1" applyFont="1" applyFill="1" applyBorder="1" applyAlignment="1">
      <alignment horizontal="center" vertical="center"/>
    </xf>
    <xf numFmtId="0" fontId="21" fillId="6" borderId="34" xfId="0" applyFont="1" applyFill="1" applyBorder="1" applyAlignment="1">
      <alignment horizontal="center" vertical="center"/>
    </xf>
    <xf numFmtId="0" fontId="21" fillId="6" borderId="57" xfId="0" applyFont="1" applyFill="1" applyBorder="1" applyAlignment="1">
      <alignment horizontal="center" vertical="center"/>
    </xf>
    <xf numFmtId="0" fontId="21" fillId="6" borderId="58" xfId="0" applyFont="1" applyFill="1" applyBorder="1" applyAlignment="1">
      <alignment horizontal="center" vertical="center"/>
    </xf>
    <xf numFmtId="0" fontId="21" fillId="4" borderId="1" xfId="0" applyFont="1" applyFill="1" applyBorder="1" applyAlignment="1">
      <alignment vertical="center"/>
    </xf>
    <xf numFmtId="0" fontId="4" fillId="0" borderId="40" xfId="0" applyFont="1" applyFill="1" applyBorder="1" applyAlignment="1" applyProtection="1">
      <alignment horizontal="left" vertical="center"/>
    </xf>
    <xf numFmtId="0" fontId="6" fillId="0" borderId="40" xfId="0" applyFont="1" applyFill="1" applyBorder="1" applyAlignment="1" applyProtection="1">
      <alignment horizontal="center" vertical="center"/>
    </xf>
    <xf numFmtId="0" fontId="6" fillId="2" borderId="42" xfId="0" applyFont="1" applyFill="1" applyBorder="1" applyAlignment="1" applyProtection="1">
      <alignment horizontal="center" vertical="center"/>
      <protection locked="0"/>
    </xf>
    <xf numFmtId="0" fontId="29" fillId="0" borderId="0" xfId="0" applyFont="1" applyAlignment="1">
      <alignment vertical="center"/>
    </xf>
    <xf numFmtId="0" fontId="4" fillId="0" borderId="16" xfId="0" applyFont="1" applyBorder="1" applyAlignment="1" applyProtection="1">
      <alignment horizontal="center" vertical="center"/>
      <protection locked="0"/>
    </xf>
    <xf numFmtId="0" fontId="30" fillId="0" borderId="0" xfId="0" applyFont="1" applyAlignment="1">
      <alignment vertical="center"/>
    </xf>
    <xf numFmtId="0" fontId="6" fillId="0" borderId="14" xfId="0" applyFont="1" applyFill="1" applyBorder="1" applyAlignment="1" applyProtection="1">
      <alignment horizontal="center" vertical="center"/>
    </xf>
    <xf numFmtId="0" fontId="6" fillId="0" borderId="14" xfId="0" applyFont="1" applyFill="1" applyBorder="1" applyAlignment="1" applyProtection="1">
      <alignment horizontal="center" vertical="center"/>
      <protection locked="0"/>
    </xf>
    <xf numFmtId="177" fontId="6" fillId="0" borderId="33" xfId="0" applyNumberFormat="1" applyFont="1" applyFill="1" applyBorder="1" applyAlignment="1" applyProtection="1">
      <alignment horizontal="center" vertical="center"/>
    </xf>
    <xf numFmtId="0" fontId="4" fillId="0" borderId="52"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xf>
    <xf numFmtId="0" fontId="31" fillId="0" borderId="41" xfId="0" applyFont="1" applyBorder="1" applyAlignment="1">
      <alignment horizontal="left" vertical="center"/>
    </xf>
    <xf numFmtId="0" fontId="4" fillId="0" borderId="0" xfId="0" applyFont="1" applyBorder="1" applyAlignment="1">
      <alignment horizontal="left"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3" fillId="0" borderId="0" xfId="0" applyFont="1" applyAlignment="1">
      <alignment vertical="center"/>
    </xf>
    <xf numFmtId="0" fontId="0" fillId="0" borderId="0" xfId="0" applyFont="1" applyAlignment="1">
      <alignment vertical="center"/>
    </xf>
    <xf numFmtId="0" fontId="5" fillId="0" borderId="1" xfId="0" applyFont="1" applyBorder="1" applyAlignment="1">
      <alignment vertical="center"/>
    </xf>
    <xf numFmtId="0" fontId="34" fillId="0" borderId="0" xfId="0" applyFont="1" applyBorder="1" applyAlignment="1">
      <alignment horizontal="left" vertical="center" wrapText="1"/>
    </xf>
    <xf numFmtId="0" fontId="7" fillId="0" borderId="0" xfId="0" applyFont="1" applyBorder="1" applyAlignment="1">
      <alignment horizontal="left" vertical="center"/>
    </xf>
    <xf numFmtId="0" fontId="5" fillId="0" borderId="0" xfId="0" applyFont="1" applyBorder="1" applyAlignment="1">
      <alignment horizontal="center" vertical="center" shrinkToFi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7" xfId="0" applyFill="1" applyBorder="1"/>
    <xf numFmtId="0" fontId="0" fillId="0" borderId="68" xfId="0" applyFill="1" applyBorder="1"/>
    <xf numFmtId="0" fontId="0" fillId="0" borderId="67" xfId="0" applyBorder="1"/>
    <xf numFmtId="0" fontId="0" fillId="0" borderId="68" xfId="0" applyBorder="1"/>
    <xf numFmtId="0" fontId="0" fillId="0" borderId="1" xfId="0" applyFill="1" applyBorder="1"/>
    <xf numFmtId="0" fontId="0" fillId="0" borderId="1" xfId="0" applyBorder="1" applyAlignment="1">
      <alignment wrapText="1"/>
    </xf>
    <xf numFmtId="0" fontId="0" fillId="0" borderId="1" xfId="0" applyFill="1" applyBorder="1" applyAlignment="1">
      <alignment wrapText="1"/>
    </xf>
    <xf numFmtId="0" fontId="21" fillId="4" borderId="7" xfId="0" applyFont="1" applyFill="1" applyBorder="1" applyAlignment="1" applyProtection="1">
      <alignment vertical="center"/>
      <protection locked="0"/>
    </xf>
    <xf numFmtId="0" fontId="21" fillId="4" borderId="62" xfId="0" applyFont="1" applyFill="1" applyBorder="1" applyAlignment="1" applyProtection="1">
      <alignment vertical="center"/>
      <protection locked="0"/>
    </xf>
    <xf numFmtId="0" fontId="14" fillId="3" borderId="53" xfId="0" applyFont="1" applyFill="1" applyBorder="1" applyAlignment="1">
      <alignment vertical="center"/>
    </xf>
    <xf numFmtId="0" fontId="4" fillId="0" borderId="1" xfId="0" applyFont="1" applyBorder="1" applyAlignment="1">
      <alignment horizontal="center" vertical="center"/>
    </xf>
    <xf numFmtId="0" fontId="0" fillId="0" borderId="0" xfId="0" applyAlignment="1">
      <alignment horizontal="center" vertical="center"/>
    </xf>
    <xf numFmtId="0" fontId="4" fillId="0" borderId="0" xfId="0" applyFont="1" applyFill="1" applyBorder="1" applyAlignment="1" applyProtection="1">
      <alignment horizontal="center" vertical="center"/>
      <protection locked="0"/>
    </xf>
    <xf numFmtId="177" fontId="4" fillId="2" borderId="18" xfId="0" applyNumberFormat="1" applyFont="1" applyFill="1" applyBorder="1" applyAlignment="1">
      <alignment horizontal="center" vertical="center"/>
    </xf>
    <xf numFmtId="177" fontId="4" fillId="2" borderId="20" xfId="0" applyNumberFormat="1" applyFont="1" applyFill="1" applyBorder="1" applyAlignment="1">
      <alignment horizontal="center" vertical="center"/>
    </xf>
    <xf numFmtId="177" fontId="4" fillId="2" borderId="24" xfId="0" applyNumberFormat="1" applyFont="1" applyFill="1" applyBorder="1" applyAlignment="1">
      <alignment horizontal="center" vertical="center"/>
    </xf>
    <xf numFmtId="0" fontId="27" fillId="0" borderId="0" xfId="0" applyFont="1" applyFill="1" applyBorder="1" applyAlignment="1">
      <alignment vertical="center"/>
    </xf>
    <xf numFmtId="0" fontId="4" fillId="0" borderId="1" xfId="0" applyFont="1" applyBorder="1" applyAlignment="1">
      <alignment horizontal="center" vertical="center"/>
    </xf>
    <xf numFmtId="0" fontId="28" fillId="0" borderId="0" xfId="0" applyFont="1" applyAlignment="1">
      <alignment vertical="center" wrapText="1"/>
    </xf>
    <xf numFmtId="0" fontId="6" fillId="9" borderId="16" xfId="0" applyFont="1" applyFill="1" applyBorder="1" applyAlignment="1" applyProtection="1">
      <alignment horizontal="center" vertical="center"/>
      <protection locked="0"/>
    </xf>
    <xf numFmtId="0" fontId="6" fillId="9" borderId="22" xfId="0" applyFont="1" applyFill="1" applyBorder="1" applyAlignment="1" applyProtection="1">
      <alignment horizontal="center" vertical="center"/>
      <protection locked="0"/>
    </xf>
    <xf numFmtId="0" fontId="4" fillId="9" borderId="15" xfId="0" applyFont="1" applyFill="1" applyBorder="1" applyAlignment="1" applyProtection="1">
      <alignment horizontal="center" vertical="center"/>
      <protection locked="0"/>
    </xf>
    <xf numFmtId="176" fontId="4" fillId="9" borderId="15" xfId="0" applyNumberFormat="1"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176" fontId="4" fillId="9" borderId="1" xfId="0" applyNumberFormat="1" applyFont="1" applyFill="1" applyBorder="1" applyAlignment="1" applyProtection="1">
      <alignment horizontal="center" vertical="center"/>
      <protection locked="0"/>
    </xf>
    <xf numFmtId="0" fontId="4" fillId="9" borderId="21" xfId="0" applyFont="1" applyFill="1" applyBorder="1" applyAlignment="1" applyProtection="1">
      <alignment horizontal="center" vertical="center"/>
      <protection locked="0"/>
    </xf>
    <xf numFmtId="176" fontId="4" fillId="9" borderId="21" xfId="0" applyNumberFormat="1"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xf>
    <xf numFmtId="177" fontId="4" fillId="9" borderId="59" xfId="0" applyNumberFormat="1" applyFont="1" applyFill="1" applyBorder="1" applyAlignment="1" applyProtection="1">
      <alignment horizontal="center" vertical="center"/>
      <protection locked="0"/>
    </xf>
    <xf numFmtId="177" fontId="4" fillId="9" borderId="66" xfId="0" applyNumberFormat="1" applyFont="1" applyFill="1" applyBorder="1" applyAlignment="1" applyProtection="1">
      <alignment horizontal="center" vertical="center"/>
      <protection locked="0"/>
    </xf>
    <xf numFmtId="177" fontId="4" fillId="9" borderId="6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36" fillId="0" borderId="0" xfId="0" applyFont="1" applyFill="1" applyBorder="1" applyAlignment="1">
      <alignment vertical="center"/>
    </xf>
    <xf numFmtId="0" fontId="14" fillId="9" borderId="1" xfId="0" applyFont="1" applyFill="1" applyBorder="1" applyAlignment="1">
      <alignment vertical="center"/>
    </xf>
    <xf numFmtId="0" fontId="37" fillId="0" borderId="1" xfId="0" applyFont="1" applyBorder="1"/>
    <xf numFmtId="0" fontId="38" fillId="0" borderId="1" xfId="0" applyFont="1" applyBorder="1"/>
    <xf numFmtId="0" fontId="41" fillId="0" borderId="0" xfId="1" applyFont="1">
      <alignment vertical="center"/>
    </xf>
    <xf numFmtId="0" fontId="42" fillId="0" borderId="0" xfId="1" applyFont="1">
      <alignment vertical="center"/>
    </xf>
    <xf numFmtId="0" fontId="42" fillId="0" borderId="0" xfId="1" applyFont="1" applyAlignment="1">
      <alignment horizontal="center" vertical="center"/>
    </xf>
    <xf numFmtId="0" fontId="39" fillId="0" borderId="0" xfId="1" applyFont="1" applyAlignment="1">
      <alignment horizontal="right" vertical="center" readingOrder="1"/>
    </xf>
    <xf numFmtId="0" fontId="9" fillId="0" borderId="0" xfId="1" applyFont="1" applyFill="1" applyBorder="1" applyAlignment="1">
      <alignment vertical="center"/>
    </xf>
    <xf numFmtId="0" fontId="10" fillId="0" borderId="0" xfId="1" applyFont="1" applyFill="1" applyBorder="1" applyAlignment="1">
      <alignment vertical="center"/>
    </xf>
    <xf numFmtId="0" fontId="13" fillId="0" borderId="0" xfId="1" applyFont="1" applyFill="1" applyBorder="1" applyAlignment="1">
      <alignment vertical="center"/>
    </xf>
    <xf numFmtId="0" fontId="43" fillId="0" borderId="0" xfId="1" applyFont="1">
      <alignment vertical="center"/>
    </xf>
    <xf numFmtId="0" fontId="15" fillId="0" borderId="0" xfId="1" applyFont="1" applyFill="1" applyBorder="1" applyAlignment="1">
      <alignment vertical="center"/>
    </xf>
    <xf numFmtId="0" fontId="43" fillId="0" borderId="0" xfId="1" applyFont="1" applyAlignment="1">
      <alignment horizontal="center" vertical="center"/>
    </xf>
    <xf numFmtId="0" fontId="43" fillId="0" borderId="0" xfId="1" applyFont="1" applyBorder="1" applyAlignment="1">
      <alignment horizontal="center" vertical="center"/>
    </xf>
    <xf numFmtId="0" fontId="16" fillId="0" borderId="0" xfId="1">
      <alignment vertical="center"/>
    </xf>
    <xf numFmtId="0" fontId="45" fillId="10" borderId="35" xfId="1" applyFont="1" applyFill="1" applyBorder="1" applyAlignment="1">
      <alignment horizontal="center" vertical="center" wrapText="1"/>
    </xf>
    <xf numFmtId="0" fontId="43" fillId="10" borderId="21" xfId="1" applyFont="1" applyFill="1" applyBorder="1" applyAlignment="1">
      <alignment horizontal="center" vertical="center"/>
    </xf>
    <xf numFmtId="0" fontId="43" fillId="10" borderId="24" xfId="1" applyFont="1" applyFill="1" applyBorder="1" applyAlignment="1">
      <alignment horizontal="center" vertical="center"/>
    </xf>
    <xf numFmtId="0" fontId="43" fillId="0" borderId="44" xfId="1" applyFont="1" applyBorder="1" applyAlignment="1">
      <alignment horizontal="center" vertical="center"/>
    </xf>
    <xf numFmtId="0" fontId="43" fillId="0" borderId="24" xfId="1" applyFont="1" applyBorder="1" applyAlignment="1">
      <alignment horizontal="center" vertical="center"/>
    </xf>
    <xf numFmtId="0" fontId="46" fillId="0" borderId="0" xfId="1" applyFont="1" applyBorder="1" applyAlignment="1">
      <alignment horizontal="left" vertical="center"/>
    </xf>
    <xf numFmtId="1" fontId="43" fillId="11" borderId="15" xfId="1" applyNumberFormat="1" applyFont="1" applyFill="1" applyBorder="1" applyAlignment="1">
      <alignment horizontal="center" vertical="center"/>
    </xf>
    <xf numFmtId="178" fontId="43" fillId="11" borderId="15" xfId="1" applyNumberFormat="1" applyFont="1" applyFill="1" applyBorder="1" applyAlignment="1">
      <alignment vertical="center"/>
    </xf>
    <xf numFmtId="179" fontId="43" fillId="11" borderId="15" xfId="1" applyNumberFormat="1" applyFont="1" applyFill="1" applyBorder="1" applyAlignment="1">
      <alignment horizontal="center" vertical="center"/>
    </xf>
    <xf numFmtId="176" fontId="43" fillId="11" borderId="15" xfId="1" applyNumberFormat="1" applyFont="1" applyFill="1" applyBorder="1" applyAlignment="1">
      <alignment vertical="center"/>
    </xf>
    <xf numFmtId="176" fontId="43" fillId="11" borderId="18" xfId="1" applyNumberFormat="1" applyFont="1" applyFill="1" applyBorder="1" applyAlignment="1">
      <alignment vertical="center"/>
    </xf>
    <xf numFmtId="0" fontId="43" fillId="0" borderId="46" xfId="1" applyFont="1" applyBorder="1" applyAlignment="1">
      <alignment horizontal="center" vertical="center"/>
    </xf>
    <xf numFmtId="0" fontId="43" fillId="0" borderId="18" xfId="1" applyFont="1" applyBorder="1" applyAlignment="1">
      <alignment horizontal="center" vertical="center"/>
    </xf>
    <xf numFmtId="0" fontId="47" fillId="0" borderId="0" xfId="1" applyFont="1" applyBorder="1" applyAlignment="1">
      <alignment horizontal="left" vertical="center"/>
    </xf>
    <xf numFmtId="1" fontId="43" fillId="13" borderId="13" xfId="1" applyNumberFormat="1" applyFont="1" applyFill="1" applyBorder="1" applyAlignment="1">
      <alignment horizontal="center" vertical="center"/>
    </xf>
    <xf numFmtId="178" fontId="43" fillId="13" borderId="1" xfId="1" applyNumberFormat="1" applyFont="1" applyFill="1" applyBorder="1" applyAlignment="1">
      <alignment vertical="center"/>
    </xf>
    <xf numFmtId="179" fontId="43" fillId="13" borderId="1" xfId="1" applyNumberFormat="1" applyFont="1" applyFill="1" applyBorder="1" applyAlignment="1">
      <alignment horizontal="center" vertical="center"/>
    </xf>
    <xf numFmtId="176" fontId="43" fillId="13" borderId="1" xfId="1" applyNumberFormat="1" applyFont="1" applyFill="1" applyBorder="1" applyAlignment="1">
      <alignment vertical="center"/>
    </xf>
    <xf numFmtId="176" fontId="43" fillId="13" borderId="20" xfId="1" applyNumberFormat="1" applyFont="1" applyFill="1" applyBorder="1" applyAlignment="1">
      <alignment vertical="center"/>
    </xf>
    <xf numFmtId="0" fontId="43" fillId="0" borderId="19" xfId="1" applyFont="1" applyBorder="1" applyAlignment="1">
      <alignment horizontal="center" vertical="center"/>
    </xf>
    <xf numFmtId="0" fontId="43" fillId="0" borderId="20" xfId="1" applyFont="1" applyBorder="1" applyAlignment="1">
      <alignment horizontal="center" vertical="center"/>
    </xf>
    <xf numFmtId="1" fontId="43" fillId="11" borderId="1" xfId="1" applyNumberFormat="1" applyFont="1" applyFill="1" applyBorder="1" applyAlignment="1">
      <alignment horizontal="center" vertical="center"/>
    </xf>
    <xf numFmtId="178" fontId="43" fillId="11" borderId="1" xfId="1" applyNumberFormat="1" applyFont="1" applyFill="1" applyBorder="1" applyAlignment="1">
      <alignment vertical="center"/>
    </xf>
    <xf numFmtId="179" fontId="43" fillId="11" borderId="1" xfId="1" applyNumberFormat="1" applyFont="1" applyFill="1" applyBorder="1" applyAlignment="1">
      <alignment horizontal="center" vertical="center"/>
    </xf>
    <xf numFmtId="176" fontId="43" fillId="11" borderId="1" xfId="1" applyNumberFormat="1" applyFont="1" applyFill="1" applyBorder="1" applyAlignment="1">
      <alignment vertical="center"/>
    </xf>
    <xf numFmtId="176" fontId="43" fillId="11" borderId="20" xfId="1" applyNumberFormat="1" applyFont="1" applyFill="1" applyBorder="1" applyAlignment="1">
      <alignment vertical="center"/>
    </xf>
    <xf numFmtId="1" fontId="17" fillId="13" borderId="13" xfId="1" applyNumberFormat="1" applyFont="1" applyFill="1" applyBorder="1" applyAlignment="1">
      <alignment horizontal="center" vertical="center"/>
    </xf>
    <xf numFmtId="179" fontId="17" fillId="13" borderId="1" xfId="1" applyNumberFormat="1" applyFont="1" applyFill="1" applyBorder="1" applyAlignment="1">
      <alignment horizontal="center" vertical="center"/>
    </xf>
    <xf numFmtId="176" fontId="17" fillId="13" borderId="20" xfId="1" applyNumberFormat="1" applyFont="1" applyFill="1" applyBorder="1" applyAlignment="1">
      <alignment vertical="center"/>
    </xf>
    <xf numFmtId="1" fontId="43" fillId="14" borderId="13" xfId="1" applyNumberFormat="1" applyFont="1" applyFill="1" applyBorder="1" applyAlignment="1">
      <alignment horizontal="center" vertical="center"/>
    </xf>
    <xf numFmtId="179" fontId="43" fillId="14" borderId="1" xfId="1" applyNumberFormat="1" applyFont="1" applyFill="1" applyBorder="1" applyAlignment="1">
      <alignment horizontal="center" vertical="center"/>
    </xf>
    <xf numFmtId="176" fontId="43" fillId="14" borderId="20" xfId="1" applyNumberFormat="1" applyFont="1" applyFill="1" applyBorder="1" applyAlignment="1">
      <alignment vertical="center"/>
    </xf>
    <xf numFmtId="0" fontId="47" fillId="0" borderId="0" xfId="1" applyFont="1" applyBorder="1" applyAlignment="1">
      <alignment horizontal="center" vertical="center"/>
    </xf>
    <xf numFmtId="1" fontId="17" fillId="11" borderId="1" xfId="1" applyNumberFormat="1" applyFont="1" applyFill="1" applyBorder="1" applyAlignment="1">
      <alignment horizontal="center" vertical="center"/>
    </xf>
    <xf numFmtId="179" fontId="17" fillId="11" borderId="1" xfId="1" applyNumberFormat="1" applyFont="1" applyFill="1" applyBorder="1" applyAlignment="1">
      <alignment horizontal="center" vertical="center"/>
    </xf>
    <xf numFmtId="176" fontId="17" fillId="11" borderId="20" xfId="1" applyNumberFormat="1" applyFont="1" applyFill="1" applyBorder="1" applyAlignment="1">
      <alignment vertical="center"/>
    </xf>
    <xf numFmtId="1" fontId="17" fillId="13" borderId="23" xfId="1" applyNumberFormat="1" applyFont="1" applyFill="1" applyBorder="1" applyAlignment="1">
      <alignment horizontal="center" vertical="center"/>
    </xf>
    <xf numFmtId="178" fontId="43" fillId="13" borderId="21" xfId="1" applyNumberFormat="1" applyFont="1" applyFill="1" applyBorder="1" applyAlignment="1">
      <alignment vertical="center"/>
    </xf>
    <xf numFmtId="179" fontId="17" fillId="13" borderId="21" xfId="1" applyNumberFormat="1" applyFont="1" applyFill="1" applyBorder="1" applyAlignment="1">
      <alignment horizontal="center" vertical="center"/>
    </xf>
    <xf numFmtId="176" fontId="43" fillId="13" borderId="21" xfId="1" applyNumberFormat="1" applyFont="1" applyFill="1" applyBorder="1" applyAlignment="1">
      <alignment vertical="center"/>
    </xf>
    <xf numFmtId="176" fontId="17" fillId="13" borderId="24" xfId="1" applyNumberFormat="1" applyFont="1" applyFill="1" applyBorder="1" applyAlignment="1">
      <alignment vertical="center"/>
    </xf>
    <xf numFmtId="1" fontId="43" fillId="10" borderId="15" xfId="1" applyNumberFormat="1" applyFont="1" applyFill="1" applyBorder="1" applyAlignment="1">
      <alignment horizontal="center" vertical="center"/>
    </xf>
    <xf numFmtId="178" fontId="43" fillId="10" borderId="15" xfId="1" applyNumberFormat="1" applyFont="1" applyFill="1" applyBorder="1" applyAlignment="1">
      <alignment vertical="center"/>
    </xf>
    <xf numFmtId="179" fontId="43" fillId="10" borderId="15" xfId="1" applyNumberFormat="1" applyFont="1" applyFill="1" applyBorder="1" applyAlignment="1">
      <alignment horizontal="center" vertical="center"/>
    </xf>
    <xf numFmtId="176" fontId="43" fillId="10" borderId="15" xfId="1" applyNumberFormat="1" applyFont="1" applyFill="1" applyBorder="1" applyAlignment="1">
      <alignment vertical="center"/>
    </xf>
    <xf numFmtId="176" fontId="43" fillId="10" borderId="18" xfId="1" applyNumberFormat="1" applyFont="1" applyFill="1" applyBorder="1" applyAlignment="1">
      <alignment vertical="center"/>
    </xf>
    <xf numFmtId="1" fontId="43" fillId="14" borderId="1" xfId="1" applyNumberFormat="1" applyFont="1" applyFill="1" applyBorder="1" applyAlignment="1">
      <alignment horizontal="center" vertical="center"/>
    </xf>
    <xf numFmtId="178" fontId="43" fillId="14" borderId="1" xfId="1" applyNumberFormat="1" applyFont="1" applyFill="1" applyBorder="1" applyAlignment="1">
      <alignment vertical="center"/>
    </xf>
    <xf numFmtId="176" fontId="43" fillId="14" borderId="1" xfId="1" applyNumberFormat="1" applyFont="1" applyFill="1" applyBorder="1" applyAlignment="1">
      <alignment vertical="center"/>
    </xf>
    <xf numFmtId="1" fontId="43" fillId="10" borderId="1" xfId="1" applyNumberFormat="1" applyFont="1" applyFill="1" applyBorder="1" applyAlignment="1">
      <alignment horizontal="center" vertical="center"/>
    </xf>
    <xf numFmtId="178" fontId="43" fillId="10" borderId="1" xfId="1" applyNumberFormat="1" applyFont="1" applyFill="1" applyBorder="1" applyAlignment="1">
      <alignment vertical="center"/>
    </xf>
    <xf numFmtId="179" fontId="43" fillId="10" borderId="1" xfId="1" applyNumberFormat="1" applyFont="1" applyFill="1" applyBorder="1" applyAlignment="1">
      <alignment horizontal="center" vertical="center"/>
    </xf>
    <xf numFmtId="176" fontId="43" fillId="10" borderId="1" xfId="1" applyNumberFormat="1" applyFont="1" applyFill="1" applyBorder="1" applyAlignment="1">
      <alignment vertical="center"/>
    </xf>
    <xf numFmtId="176" fontId="43" fillId="10" borderId="20" xfId="1" applyNumberFormat="1" applyFont="1" applyFill="1" applyBorder="1" applyAlignment="1">
      <alignment vertical="center"/>
    </xf>
    <xf numFmtId="1" fontId="43" fillId="14" borderId="23" xfId="1" applyNumberFormat="1" applyFont="1" applyFill="1" applyBorder="1" applyAlignment="1">
      <alignment horizontal="center" vertical="center"/>
    </xf>
    <xf numFmtId="178" fontId="43" fillId="14" borderId="21" xfId="1" applyNumberFormat="1" applyFont="1" applyFill="1" applyBorder="1" applyAlignment="1">
      <alignment vertical="center"/>
    </xf>
    <xf numFmtId="179" fontId="43" fillId="14" borderId="21" xfId="1" applyNumberFormat="1" applyFont="1" applyFill="1" applyBorder="1" applyAlignment="1">
      <alignment horizontal="center" vertical="center"/>
    </xf>
    <xf numFmtId="176" fontId="43" fillId="14" borderId="21" xfId="1" applyNumberFormat="1" applyFont="1" applyFill="1" applyBorder="1" applyAlignment="1">
      <alignment vertical="center"/>
    </xf>
    <xf numFmtId="176" fontId="43" fillId="14" borderId="24" xfId="1" applyNumberFormat="1" applyFont="1" applyFill="1" applyBorder="1" applyAlignment="1">
      <alignment vertical="center"/>
    </xf>
    <xf numFmtId="1" fontId="17" fillId="10" borderId="17" xfId="1" applyNumberFormat="1" applyFont="1" applyFill="1" applyBorder="1" applyAlignment="1">
      <alignment horizontal="center" vertical="center"/>
    </xf>
    <xf numFmtId="179" fontId="17" fillId="10" borderId="15" xfId="1" applyNumberFormat="1" applyFont="1" applyFill="1" applyBorder="1" applyAlignment="1">
      <alignment horizontal="center" vertical="center"/>
    </xf>
    <xf numFmtId="176" fontId="17" fillId="10" borderId="18" xfId="1" applyNumberFormat="1" applyFont="1" applyFill="1" applyBorder="1" applyAlignment="1">
      <alignment vertical="center"/>
    </xf>
    <xf numFmtId="1" fontId="17" fillId="10" borderId="13" xfId="1" applyNumberFormat="1" applyFont="1" applyFill="1" applyBorder="1" applyAlignment="1">
      <alignment horizontal="center" vertical="center"/>
    </xf>
    <xf numFmtId="179" fontId="17" fillId="10" borderId="1" xfId="1" applyNumberFormat="1" applyFont="1" applyFill="1" applyBorder="1" applyAlignment="1">
      <alignment horizontal="center" vertical="center"/>
    </xf>
    <xf numFmtId="176" fontId="17" fillId="10" borderId="20" xfId="1" applyNumberFormat="1" applyFont="1" applyFill="1" applyBorder="1" applyAlignment="1">
      <alignment vertical="center"/>
    </xf>
    <xf numFmtId="1" fontId="17" fillId="10" borderId="4" xfId="1" applyNumberFormat="1" applyFont="1" applyFill="1" applyBorder="1" applyAlignment="1">
      <alignment horizontal="center" vertical="center"/>
    </xf>
    <xf numFmtId="178" fontId="43" fillId="10" borderId="7" xfId="1" applyNumberFormat="1" applyFont="1" applyFill="1" applyBorder="1" applyAlignment="1">
      <alignment vertical="center"/>
    </xf>
    <xf numFmtId="179" fontId="17" fillId="10" borderId="7" xfId="1" applyNumberFormat="1" applyFont="1" applyFill="1" applyBorder="1" applyAlignment="1">
      <alignment horizontal="center" vertical="center"/>
    </xf>
    <xf numFmtId="176" fontId="43" fillId="10" borderId="7" xfId="1" applyNumberFormat="1" applyFont="1" applyFill="1" applyBorder="1" applyAlignment="1">
      <alignment vertical="center"/>
    </xf>
    <xf numFmtId="176" fontId="17" fillId="10" borderId="48" xfId="1" applyNumberFormat="1" applyFont="1" applyFill="1" applyBorder="1" applyAlignment="1">
      <alignment vertical="center"/>
    </xf>
    <xf numFmtId="0" fontId="43" fillId="0" borderId="47" xfId="1" applyFont="1" applyBorder="1" applyAlignment="1">
      <alignment horizontal="center" vertical="center"/>
    </xf>
    <xf numFmtId="0" fontId="43" fillId="0" borderId="48" xfId="1" applyFont="1" applyBorder="1" applyAlignment="1">
      <alignment horizontal="center" vertical="center"/>
    </xf>
    <xf numFmtId="1" fontId="17" fillId="13" borderId="3" xfId="1" applyNumberFormat="1" applyFont="1" applyFill="1" applyBorder="1" applyAlignment="1">
      <alignment horizontal="center" vertical="center"/>
    </xf>
    <xf numFmtId="1" fontId="17" fillId="10" borderId="3" xfId="1" applyNumberFormat="1" applyFont="1" applyFill="1" applyBorder="1" applyAlignment="1">
      <alignment horizontal="center" vertical="center"/>
    </xf>
    <xf numFmtId="0" fontId="42" fillId="0" borderId="0" xfId="1" applyFont="1" applyBorder="1">
      <alignment vertical="center"/>
    </xf>
    <xf numFmtId="0" fontId="42" fillId="0" borderId="0" xfId="1" applyFont="1" applyBorder="1" applyAlignment="1">
      <alignment horizontal="center" vertical="center"/>
    </xf>
    <xf numFmtId="0" fontId="48" fillId="15" borderId="0" xfId="1" applyFont="1" applyFill="1" applyBorder="1" applyAlignment="1">
      <alignment horizontal="center" vertical="center"/>
    </xf>
    <xf numFmtId="178" fontId="43" fillId="0" borderId="0" xfId="1" applyNumberFormat="1" applyFont="1" applyBorder="1" applyAlignment="1">
      <alignment vertical="center"/>
    </xf>
    <xf numFmtId="176" fontId="43" fillId="0" borderId="0" xfId="1" applyNumberFormat="1" applyFont="1" applyBorder="1" applyAlignment="1">
      <alignment horizontal="center" vertical="center"/>
    </xf>
    <xf numFmtId="178" fontId="43" fillId="0" borderId="0" xfId="1" applyNumberFormat="1" applyFont="1" applyBorder="1" applyAlignment="1">
      <alignment horizontal="center" vertical="center"/>
    </xf>
    <xf numFmtId="176" fontId="43" fillId="0" borderId="0" xfId="1" applyNumberFormat="1" applyFont="1" applyBorder="1" applyAlignment="1">
      <alignment vertical="center"/>
    </xf>
    <xf numFmtId="0" fontId="47" fillId="0" borderId="0" xfId="1" applyFont="1" applyAlignment="1">
      <alignment horizontal="left" vertical="center"/>
    </xf>
    <xf numFmtId="177" fontId="43" fillId="0" borderId="0" xfId="1" applyNumberFormat="1" applyFont="1" applyBorder="1" applyAlignment="1">
      <alignment horizontal="center" vertical="center"/>
    </xf>
    <xf numFmtId="0" fontId="43" fillId="10" borderId="37" xfId="1" applyFont="1" applyFill="1" applyBorder="1" applyAlignment="1">
      <alignment horizontal="center" vertical="center"/>
    </xf>
    <xf numFmtId="0" fontId="42" fillId="16" borderId="0" xfId="1" applyFont="1" applyFill="1" applyBorder="1">
      <alignment vertical="center"/>
    </xf>
    <xf numFmtId="0" fontId="42" fillId="16" borderId="0" xfId="1" applyFont="1" applyFill="1" applyBorder="1" applyAlignment="1">
      <alignment horizontal="center" vertical="center"/>
    </xf>
    <xf numFmtId="0" fontId="43" fillId="10" borderId="38" xfId="1" applyFont="1" applyFill="1" applyBorder="1" applyAlignment="1">
      <alignment horizontal="center" vertical="center"/>
    </xf>
    <xf numFmtId="0" fontId="43" fillId="10" borderId="6" xfId="1" applyFont="1" applyFill="1" applyBorder="1" applyAlignment="1">
      <alignment horizontal="center" vertical="center"/>
    </xf>
    <xf numFmtId="0" fontId="43" fillId="10" borderId="9" xfId="1" applyFont="1" applyFill="1" applyBorder="1" applyAlignment="1">
      <alignment horizontal="center" vertical="center"/>
    </xf>
    <xf numFmtId="0" fontId="49" fillId="17" borderId="54" xfId="1" applyFont="1" applyFill="1" applyBorder="1" applyAlignment="1">
      <alignment horizontal="center" vertical="center"/>
    </xf>
    <xf numFmtId="0" fontId="49" fillId="17" borderId="14" xfId="1" applyFont="1" applyFill="1" applyBorder="1" applyAlignment="1">
      <alignment horizontal="center" vertical="center"/>
    </xf>
    <xf numFmtId="0" fontId="49" fillId="17" borderId="33" xfId="1" applyFont="1" applyFill="1" applyBorder="1" applyAlignment="1">
      <alignment horizontal="center" vertical="center"/>
    </xf>
    <xf numFmtId="0" fontId="42" fillId="16" borderId="0" xfId="1" applyFont="1" applyFill="1" applyBorder="1" applyAlignment="1">
      <alignment vertical="center" wrapText="1"/>
    </xf>
    <xf numFmtId="0" fontId="42" fillId="18" borderId="0" xfId="1" applyFont="1" applyFill="1" applyBorder="1" applyAlignment="1">
      <alignment horizontal="center" vertical="center"/>
    </xf>
    <xf numFmtId="0" fontId="43" fillId="10" borderId="39" xfId="1" applyFont="1" applyFill="1" applyBorder="1">
      <alignment vertical="center"/>
    </xf>
    <xf numFmtId="0" fontId="43" fillId="0" borderId="28" xfId="1" applyFont="1" applyBorder="1">
      <alignment vertical="center"/>
    </xf>
    <xf numFmtId="0" fontId="43" fillId="0" borderId="45" xfId="1" applyFont="1" applyBorder="1">
      <alignment vertical="center"/>
    </xf>
    <xf numFmtId="0" fontId="43" fillId="0" borderId="28" xfId="1" applyFont="1" applyBorder="1" applyAlignment="1">
      <alignment horizontal="left" vertical="center"/>
    </xf>
    <xf numFmtId="0" fontId="43" fillId="0" borderId="45" xfId="1" applyFont="1" applyBorder="1" applyAlignment="1">
      <alignment horizontal="center" vertical="center"/>
    </xf>
    <xf numFmtId="0" fontId="43" fillId="0" borderId="39" xfId="1" applyFont="1" applyBorder="1">
      <alignment vertical="center"/>
    </xf>
    <xf numFmtId="180" fontId="43" fillId="0" borderId="39" xfId="1" applyNumberFormat="1" applyFont="1" applyBorder="1">
      <alignment vertical="center"/>
    </xf>
    <xf numFmtId="0" fontId="18" fillId="0" borderId="0" xfId="1" applyFont="1">
      <alignment vertical="center"/>
    </xf>
    <xf numFmtId="179" fontId="43" fillId="0" borderId="51" xfId="1" applyNumberFormat="1" applyFont="1" applyBorder="1">
      <alignment vertical="center"/>
    </xf>
    <xf numFmtId="179" fontId="45" fillId="0" borderId="51" xfId="1" applyNumberFormat="1" applyFont="1" applyBorder="1">
      <alignment vertical="center"/>
    </xf>
    <xf numFmtId="178" fontId="43" fillId="0" borderId="51" xfId="1" applyNumberFormat="1" applyFont="1" applyBorder="1" applyAlignment="1">
      <alignment vertical="center"/>
    </xf>
    <xf numFmtId="0" fontId="43" fillId="12" borderId="15" xfId="1" applyFont="1" applyFill="1" applyBorder="1" applyAlignment="1" applyProtection="1">
      <alignment horizontal="center" vertical="center"/>
      <protection locked="0"/>
    </xf>
    <xf numFmtId="0" fontId="43" fillId="12" borderId="1" xfId="1" applyFont="1" applyFill="1" applyBorder="1" applyAlignment="1" applyProtection="1">
      <alignment horizontal="center" vertical="center"/>
      <protection locked="0"/>
    </xf>
    <xf numFmtId="0" fontId="43" fillId="9" borderId="21" xfId="1" applyFont="1" applyFill="1" applyBorder="1" applyAlignment="1" applyProtection="1">
      <alignment horizontal="center" vertical="center"/>
      <protection locked="0"/>
    </xf>
    <xf numFmtId="0" fontId="43" fillId="12" borderId="7" xfId="1" applyFont="1" applyFill="1" applyBorder="1" applyAlignment="1" applyProtection="1">
      <alignment horizontal="center" vertical="center"/>
      <protection locked="0"/>
    </xf>
    <xf numFmtId="0" fontId="43" fillId="12" borderId="5" xfId="1" applyFont="1" applyFill="1" applyBorder="1" applyAlignment="1" applyProtection="1">
      <alignment horizontal="center" vertical="center"/>
      <protection locked="0"/>
    </xf>
    <xf numFmtId="0" fontId="49" fillId="17" borderId="33" xfId="1" applyFont="1" applyFill="1" applyBorder="1" applyAlignment="1">
      <alignment horizontal="center" vertical="center"/>
    </xf>
    <xf numFmtId="0" fontId="43" fillId="10" borderId="6" xfId="1" applyFont="1" applyFill="1" applyBorder="1" applyAlignment="1">
      <alignment horizontal="center" vertical="center"/>
    </xf>
    <xf numFmtId="179" fontId="43" fillId="11" borderId="1" xfId="1" applyNumberFormat="1" applyFont="1" applyFill="1" applyBorder="1" applyAlignment="1">
      <alignment horizontal="center" vertical="center"/>
    </xf>
    <xf numFmtId="179" fontId="17" fillId="11" borderId="1" xfId="1" applyNumberFormat="1" applyFont="1" applyFill="1" applyBorder="1" applyAlignment="1">
      <alignment horizontal="center" vertical="center"/>
    </xf>
    <xf numFmtId="0" fontId="43" fillId="0" borderId="46" xfId="1" applyFont="1" applyBorder="1" applyAlignment="1">
      <alignment horizontal="center" vertical="center"/>
    </xf>
    <xf numFmtId="0" fontId="43" fillId="0" borderId="18" xfId="1" applyFont="1" applyBorder="1" applyAlignment="1">
      <alignment horizontal="center" vertical="center"/>
    </xf>
    <xf numFmtId="0" fontId="43" fillId="10" borderId="21" xfId="1" applyFont="1" applyFill="1" applyBorder="1" applyAlignment="1">
      <alignment horizontal="center" vertical="center"/>
    </xf>
    <xf numFmtId="0" fontId="14" fillId="0" borderId="0" xfId="0" applyFont="1" applyFill="1" applyBorder="1" applyAlignment="1">
      <alignment horizontal="right" vertical="center"/>
    </xf>
    <xf numFmtId="0" fontId="5" fillId="0" borderId="0" xfId="0" applyFont="1" applyAlignment="1">
      <alignment horizontal="right" vertical="center" wrapText="1"/>
    </xf>
    <xf numFmtId="179" fontId="43" fillId="12" borderId="51" xfId="1" applyNumberFormat="1" applyFont="1" applyFill="1" applyBorder="1" applyProtection="1">
      <alignment vertical="center"/>
      <protection locked="0"/>
    </xf>
    <xf numFmtId="0" fontId="28" fillId="9" borderId="1" xfId="0" quotePrefix="1" applyNumberFormat="1" applyFont="1" applyFill="1" applyBorder="1" applyAlignment="1" applyProtection="1">
      <alignment horizontal="right" vertical="center" wrapText="1"/>
      <protection locked="0"/>
    </xf>
    <xf numFmtId="0" fontId="12" fillId="0" borderId="0" xfId="1" applyFont="1" applyFill="1" applyBorder="1" applyAlignment="1">
      <alignment horizontal="left" vertical="center"/>
    </xf>
    <xf numFmtId="0" fontId="43" fillId="10" borderId="46" xfId="1" applyFont="1" applyFill="1" applyBorder="1" applyAlignment="1">
      <alignment horizontal="center" vertical="center" wrapText="1"/>
    </xf>
    <xf numFmtId="0" fontId="43" fillId="10" borderId="44" xfId="1" applyFont="1" applyFill="1" applyBorder="1" applyAlignment="1">
      <alignment horizontal="center" vertical="center"/>
    </xf>
    <xf numFmtId="0" fontId="43" fillId="10" borderId="15" xfId="1" applyFont="1" applyFill="1" applyBorder="1" applyAlignment="1">
      <alignment horizontal="center" vertical="center" wrapText="1"/>
    </xf>
    <xf numFmtId="0" fontId="43" fillId="10" borderId="21" xfId="1" applyFont="1" applyFill="1" applyBorder="1" applyAlignment="1">
      <alignment horizontal="center" vertical="center"/>
    </xf>
    <xf numFmtId="0" fontId="43" fillId="10" borderId="15" xfId="1" applyFont="1" applyFill="1" applyBorder="1" applyAlignment="1">
      <alignment horizontal="center" vertical="center"/>
    </xf>
    <xf numFmtId="0" fontId="43" fillId="10" borderId="31" xfId="1" applyFont="1" applyFill="1" applyBorder="1" applyAlignment="1">
      <alignment horizontal="center" vertical="center"/>
    </xf>
    <xf numFmtId="0" fontId="43" fillId="0" borderId="46" xfId="1" applyFont="1" applyBorder="1" applyAlignment="1">
      <alignment horizontal="center" vertical="center"/>
    </xf>
    <xf numFmtId="0" fontId="43" fillId="0" borderId="18" xfId="1" applyFont="1" applyBorder="1" applyAlignment="1">
      <alignment horizontal="center" vertical="center"/>
    </xf>
    <xf numFmtId="0" fontId="43" fillId="10" borderId="37" xfId="1" applyFont="1" applyFill="1" applyBorder="1" applyAlignment="1">
      <alignment horizontal="center" vertical="center" wrapText="1"/>
    </xf>
    <xf numFmtId="0" fontId="43" fillId="10" borderId="38" xfId="1" applyFont="1" applyFill="1" applyBorder="1" applyAlignment="1">
      <alignment horizontal="center" vertical="center" wrapText="1"/>
    </xf>
    <xf numFmtId="0" fontId="43" fillId="10" borderId="34" xfId="1" applyFont="1" applyFill="1" applyBorder="1" applyAlignment="1">
      <alignment horizontal="center" vertical="center" wrapText="1"/>
    </xf>
    <xf numFmtId="0" fontId="43" fillId="10" borderId="7" xfId="1" applyFont="1" applyFill="1" applyBorder="1" applyAlignment="1">
      <alignment horizontal="center" vertical="center"/>
    </xf>
    <xf numFmtId="0" fontId="43" fillId="11" borderId="15" xfId="1" applyFont="1" applyFill="1" applyBorder="1" applyAlignment="1">
      <alignment horizontal="center" vertical="center"/>
    </xf>
    <xf numFmtId="178" fontId="43" fillId="13" borderId="11" xfId="1" applyNumberFormat="1" applyFont="1" applyFill="1" applyBorder="1" applyAlignment="1">
      <alignment horizontal="center" vertical="center"/>
    </xf>
    <xf numFmtId="178" fontId="43" fillId="13" borderId="13" xfId="1" applyNumberFormat="1" applyFont="1" applyFill="1" applyBorder="1" applyAlignment="1">
      <alignment horizontal="center" vertical="center"/>
    </xf>
    <xf numFmtId="0" fontId="43" fillId="10" borderId="5" xfId="1" applyFont="1" applyFill="1" applyBorder="1" applyAlignment="1">
      <alignment horizontal="center" vertical="center"/>
    </xf>
    <xf numFmtId="0" fontId="43" fillId="11" borderId="1" xfId="1" applyFont="1" applyFill="1" applyBorder="1" applyAlignment="1">
      <alignment horizontal="center" vertical="center"/>
    </xf>
    <xf numFmtId="179" fontId="43" fillId="11" borderId="1" xfId="1" applyNumberFormat="1" applyFont="1" applyFill="1" applyBorder="1" applyAlignment="1">
      <alignment horizontal="center" vertical="center"/>
    </xf>
    <xf numFmtId="0" fontId="43" fillId="10" borderId="35" xfId="1" applyFont="1" applyFill="1" applyBorder="1" applyAlignment="1">
      <alignment horizontal="center" vertical="center"/>
    </xf>
    <xf numFmtId="179" fontId="17" fillId="11" borderId="1" xfId="1" applyNumberFormat="1" applyFont="1" applyFill="1" applyBorder="1" applyAlignment="1">
      <alignment horizontal="center" vertical="center"/>
    </xf>
    <xf numFmtId="178" fontId="17" fillId="13" borderId="22" xfId="1" applyNumberFormat="1" applyFont="1" applyFill="1" applyBorder="1" applyAlignment="1">
      <alignment horizontal="center" vertical="center"/>
    </xf>
    <xf numFmtId="178" fontId="17" fillId="13" borderId="23" xfId="1" applyNumberFormat="1" applyFont="1" applyFill="1" applyBorder="1" applyAlignment="1">
      <alignment horizontal="center" vertical="center"/>
    </xf>
    <xf numFmtId="178" fontId="17" fillId="13" borderId="11" xfId="1" applyNumberFormat="1" applyFont="1" applyFill="1" applyBorder="1" applyAlignment="1">
      <alignment horizontal="center" vertical="center"/>
    </xf>
    <xf numFmtId="178" fontId="17" fillId="13" borderId="13" xfId="1" applyNumberFormat="1" applyFont="1" applyFill="1" applyBorder="1" applyAlignment="1">
      <alignment horizontal="center" vertical="center"/>
    </xf>
    <xf numFmtId="178" fontId="43" fillId="14" borderId="11" xfId="1" applyNumberFormat="1" applyFont="1" applyFill="1" applyBorder="1" applyAlignment="1">
      <alignment horizontal="center" vertical="center"/>
    </xf>
    <xf numFmtId="178" fontId="43" fillId="14" borderId="13" xfId="1" applyNumberFormat="1" applyFont="1" applyFill="1" applyBorder="1" applyAlignment="1">
      <alignment horizontal="center" vertical="center"/>
    </xf>
    <xf numFmtId="178" fontId="43" fillId="11" borderId="1" xfId="1" applyNumberFormat="1" applyFont="1" applyFill="1" applyBorder="1" applyAlignment="1">
      <alignment horizontal="center" vertical="center"/>
    </xf>
    <xf numFmtId="178" fontId="43" fillId="14" borderId="1" xfId="1" applyNumberFormat="1" applyFont="1" applyFill="1" applyBorder="1" applyAlignment="1">
      <alignment horizontal="center" vertical="center"/>
    </xf>
    <xf numFmtId="0" fontId="43" fillId="10" borderId="1" xfId="1" applyFont="1" applyFill="1" applyBorder="1" applyAlignment="1">
      <alignment horizontal="center" vertical="center"/>
    </xf>
    <xf numFmtId="178" fontId="43" fillId="14" borderId="22" xfId="1" applyNumberFormat="1" applyFont="1" applyFill="1" applyBorder="1" applyAlignment="1">
      <alignment horizontal="center" vertical="center"/>
    </xf>
    <xf numFmtId="178" fontId="43" fillId="14" borderId="23" xfId="1" applyNumberFormat="1" applyFont="1" applyFill="1" applyBorder="1" applyAlignment="1">
      <alignment horizontal="center" vertical="center"/>
    </xf>
    <xf numFmtId="0" fontId="43" fillId="10" borderId="19" xfId="1" applyFont="1" applyFill="1" applyBorder="1" applyAlignment="1">
      <alignment horizontal="center" vertical="center" wrapText="1"/>
    </xf>
    <xf numFmtId="0" fontId="43" fillId="10" borderId="19" xfId="1" applyFont="1" applyFill="1" applyBorder="1" applyAlignment="1">
      <alignment horizontal="center" vertical="center"/>
    </xf>
    <xf numFmtId="179" fontId="17" fillId="10" borderId="16" xfId="1" applyNumberFormat="1" applyFont="1" applyFill="1" applyBorder="1" applyAlignment="1">
      <alignment horizontal="center" vertical="center"/>
    </xf>
    <xf numFmtId="179" fontId="17" fillId="10" borderId="17" xfId="1" applyNumberFormat="1" applyFont="1" applyFill="1" applyBorder="1" applyAlignment="1">
      <alignment horizontal="center" vertical="center"/>
    </xf>
    <xf numFmtId="179" fontId="17" fillId="13" borderId="11" xfId="1" applyNumberFormat="1" applyFont="1" applyFill="1" applyBorder="1" applyAlignment="1">
      <alignment horizontal="center" vertical="center"/>
    </xf>
    <xf numFmtId="179" fontId="17" fillId="13" borderId="13" xfId="1" applyNumberFormat="1" applyFont="1" applyFill="1" applyBorder="1" applyAlignment="1">
      <alignment horizontal="center" vertical="center"/>
    </xf>
    <xf numFmtId="179" fontId="17" fillId="10" borderId="11" xfId="1" applyNumberFormat="1" applyFont="1" applyFill="1" applyBorder="1" applyAlignment="1">
      <alignment horizontal="center" vertical="center"/>
    </xf>
    <xf numFmtId="179" fontId="17" fillId="10" borderId="13" xfId="1" applyNumberFormat="1" applyFont="1" applyFill="1" applyBorder="1" applyAlignment="1">
      <alignment horizontal="center" vertical="center"/>
    </xf>
    <xf numFmtId="179" fontId="17" fillId="13" borderId="22" xfId="1" applyNumberFormat="1" applyFont="1" applyFill="1" applyBorder="1" applyAlignment="1">
      <alignment horizontal="center" vertical="center"/>
    </xf>
    <xf numFmtId="179" fontId="17" fillId="13" borderId="23" xfId="1" applyNumberFormat="1" applyFont="1" applyFill="1" applyBorder="1" applyAlignment="1">
      <alignment horizontal="center" vertical="center"/>
    </xf>
    <xf numFmtId="0" fontId="43" fillId="10" borderId="47" xfId="1" applyFont="1" applyFill="1" applyBorder="1" applyAlignment="1">
      <alignment horizontal="center" vertical="center" wrapText="1"/>
    </xf>
    <xf numFmtId="0" fontId="43" fillId="10" borderId="49" xfId="1" applyFont="1" applyFill="1" applyBorder="1" applyAlignment="1">
      <alignment horizontal="center" vertical="center"/>
    </xf>
    <xf numFmtId="0" fontId="43" fillId="10" borderId="6" xfId="1" applyFont="1" applyFill="1" applyBorder="1" applyAlignment="1">
      <alignment horizontal="center" vertical="center"/>
    </xf>
    <xf numFmtId="179" fontId="17" fillId="10" borderId="10" xfId="1" applyNumberFormat="1" applyFont="1" applyFill="1" applyBorder="1" applyAlignment="1">
      <alignment horizontal="center" vertical="center"/>
    </xf>
    <xf numFmtId="179" fontId="17" fillId="10" borderId="4" xfId="1" applyNumberFormat="1" applyFont="1" applyFill="1" applyBorder="1" applyAlignment="1">
      <alignment horizontal="center" vertical="center"/>
    </xf>
    <xf numFmtId="0" fontId="43" fillId="0" borderId="28" xfId="1" applyFont="1" applyBorder="1" applyAlignment="1">
      <alignment horizontal="center" vertical="center" wrapText="1"/>
    </xf>
    <xf numFmtId="0" fontId="43" fillId="0" borderId="41" xfId="1" applyFont="1" applyBorder="1" applyAlignment="1">
      <alignment horizontal="center" vertical="center" wrapText="1"/>
    </xf>
    <xf numFmtId="0" fontId="43" fillId="0" borderId="45" xfId="1" applyFont="1" applyBorder="1" applyAlignment="1">
      <alignment horizontal="center" vertical="center" wrapText="1"/>
    </xf>
    <xf numFmtId="0" fontId="43" fillId="0" borderId="51" xfId="1" applyFont="1" applyBorder="1" applyAlignment="1">
      <alignment horizontal="center" vertical="center" wrapText="1"/>
    </xf>
    <xf numFmtId="0" fontId="43" fillId="0" borderId="40" xfId="1" applyFont="1" applyBorder="1" applyAlignment="1">
      <alignment horizontal="center" vertical="center" wrapText="1"/>
    </xf>
    <xf numFmtId="0" fontId="43" fillId="0" borderId="39" xfId="1" applyFont="1" applyBorder="1" applyAlignment="1">
      <alignment horizontal="center" vertical="center" wrapText="1"/>
    </xf>
    <xf numFmtId="0" fontId="49" fillId="17" borderId="25" xfId="1" applyFont="1" applyFill="1" applyBorder="1" applyAlignment="1">
      <alignment horizontal="center" vertical="center"/>
    </xf>
    <xf numFmtId="0" fontId="49" fillId="17" borderId="52" xfId="1" applyFont="1" applyFill="1" applyBorder="1" applyAlignment="1">
      <alignment horizontal="center" vertical="center"/>
    </xf>
    <xf numFmtId="0" fontId="49" fillId="17" borderId="53" xfId="1" applyFont="1" applyFill="1" applyBorder="1" applyAlignment="1">
      <alignment horizontal="center" vertical="center"/>
    </xf>
    <xf numFmtId="0" fontId="49" fillId="17" borderId="33" xfId="1" applyFont="1" applyFill="1" applyBorder="1" applyAlignment="1">
      <alignment horizontal="center" vertical="center"/>
    </xf>
    <xf numFmtId="0" fontId="49" fillId="17" borderId="26" xfId="1" applyFont="1" applyFill="1" applyBorder="1" applyAlignment="1">
      <alignment horizontal="center" vertical="center"/>
    </xf>
    <xf numFmtId="178" fontId="49" fillId="17" borderId="51" xfId="1" applyNumberFormat="1" applyFont="1" applyFill="1" applyBorder="1" applyAlignment="1">
      <alignment horizontal="center" vertical="center"/>
    </xf>
    <xf numFmtId="178" fontId="49" fillId="17" borderId="40" xfId="1" applyNumberFormat="1" applyFont="1" applyFill="1" applyBorder="1" applyAlignment="1">
      <alignment horizontal="center" vertical="center"/>
    </xf>
    <xf numFmtId="178" fontId="49" fillId="17" borderId="39" xfId="1" applyNumberFormat="1" applyFont="1" applyFill="1" applyBorder="1" applyAlignment="1">
      <alignment horizontal="center" vertical="center"/>
    </xf>
    <xf numFmtId="0" fontId="43" fillId="10" borderId="27" xfId="1" applyFont="1" applyFill="1" applyBorder="1" applyAlignment="1">
      <alignment horizontal="center" vertical="center"/>
    </xf>
    <xf numFmtId="0" fontId="43" fillId="10" borderId="43" xfId="1" applyFont="1" applyFill="1" applyBorder="1" applyAlignment="1">
      <alignment horizontal="center" vertical="center"/>
    </xf>
    <xf numFmtId="0" fontId="14" fillId="3" borderId="25"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3" xfId="0" applyFont="1" applyFill="1" applyBorder="1" applyAlignment="1">
      <alignment horizontal="center" vertical="center"/>
    </xf>
    <xf numFmtId="177" fontId="35" fillId="8" borderId="25" xfId="0" applyNumberFormat="1" applyFont="1" applyFill="1" applyBorder="1" applyAlignment="1">
      <alignment horizontal="right" vertical="center"/>
    </xf>
    <xf numFmtId="177" fontId="35" fillId="8" borderId="52" xfId="0" applyNumberFormat="1" applyFont="1" applyFill="1" applyBorder="1" applyAlignment="1">
      <alignment horizontal="right" vertical="center"/>
    </xf>
    <xf numFmtId="0" fontId="43" fillId="0" borderId="55" xfId="1" applyFont="1" applyBorder="1" applyAlignment="1">
      <alignment horizontal="center" vertical="center"/>
    </xf>
    <xf numFmtId="0" fontId="43" fillId="10" borderId="30" xfId="1" applyFont="1" applyFill="1" applyBorder="1" applyAlignment="1">
      <alignment horizontal="center" vertical="center" wrapText="1"/>
    </xf>
    <xf numFmtId="0" fontId="43" fillId="10" borderId="29" xfId="1" applyFont="1" applyFill="1" applyBorder="1" applyAlignment="1">
      <alignment horizontal="center" vertical="center" wrapText="1"/>
    </xf>
    <xf numFmtId="0" fontId="43" fillId="10" borderId="36" xfId="1" applyFont="1" applyFill="1" applyBorder="1" applyAlignment="1">
      <alignment horizontal="center" vertical="center" wrapText="1"/>
    </xf>
    <xf numFmtId="0" fontId="43" fillId="10" borderId="50" xfId="1" applyFont="1" applyFill="1" applyBorder="1" applyAlignment="1">
      <alignment horizontal="center" vertical="center" wrapText="1"/>
    </xf>
    <xf numFmtId="0" fontId="43" fillId="10" borderId="30" xfId="1" applyFont="1" applyFill="1" applyBorder="1" applyAlignment="1">
      <alignment horizontal="center" vertical="center"/>
    </xf>
    <xf numFmtId="0" fontId="43" fillId="10" borderId="36" xfId="1" applyFont="1" applyFill="1" applyBorder="1" applyAlignment="1">
      <alignment horizontal="center" vertical="center"/>
    </xf>
    <xf numFmtId="0" fontId="27" fillId="0" borderId="0" xfId="0" applyFont="1" applyFill="1" applyBorder="1" applyAlignment="1">
      <alignment vertical="center"/>
    </xf>
    <xf numFmtId="0" fontId="23" fillId="0" borderId="0" xfId="0" applyFont="1" applyFill="1" applyBorder="1" applyAlignment="1">
      <alignment horizontal="center" vertical="center"/>
    </xf>
    <xf numFmtId="0" fontId="24" fillId="5" borderId="59" xfId="0" applyFont="1" applyFill="1" applyBorder="1" applyAlignment="1">
      <alignment horizontal="center" vertical="center"/>
    </xf>
    <xf numFmtId="0" fontId="24" fillId="5" borderId="60"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6" fillId="0" borderId="0" xfId="0" applyFont="1" applyFill="1" applyBorder="1" applyAlignment="1">
      <alignment horizontal="right" vertical="center"/>
    </xf>
    <xf numFmtId="0" fontId="4" fillId="0" borderId="5" xfId="0" applyFont="1" applyBorder="1" applyAlignment="1">
      <alignment horizontal="left" vertical="center" wrapText="1"/>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6" fillId="0" borderId="37" xfId="0" applyFont="1" applyBorder="1" applyAlignment="1">
      <alignment horizontal="center" vertical="center" textRotation="255"/>
    </xf>
    <xf numFmtId="0" fontId="6" fillId="0" borderId="38" xfId="0" applyFont="1" applyBorder="1" applyAlignment="1">
      <alignment horizontal="center" vertical="center" textRotation="255"/>
    </xf>
    <xf numFmtId="0" fontId="6" fillId="0" borderId="34" xfId="0" applyFont="1" applyBorder="1" applyAlignment="1">
      <alignment horizontal="center" vertical="center" textRotation="255"/>
    </xf>
    <xf numFmtId="0" fontId="6" fillId="0" borderId="46"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65" xfId="0" applyFont="1" applyBorder="1" applyAlignment="1" applyProtection="1">
      <alignment horizontal="center" vertical="center"/>
    </xf>
    <xf numFmtId="0" fontId="6" fillId="0" borderId="0" xfId="0" applyFont="1" applyBorder="1" applyAlignment="1" applyProtection="1">
      <alignment horizontal="center" vertical="center"/>
    </xf>
    <xf numFmtId="0" fontId="3" fillId="0" borderId="44" xfId="0" applyFont="1" applyBorder="1" applyAlignment="1" applyProtection="1">
      <alignment horizontal="center" vertical="center" shrinkToFit="1"/>
    </xf>
    <xf numFmtId="0" fontId="3" fillId="0" borderId="21" xfId="0" applyFont="1" applyBorder="1" applyAlignment="1" applyProtection="1">
      <alignment horizontal="center" vertical="center" shrinkToFi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2" fillId="7" borderId="25" xfId="0" applyFont="1" applyFill="1" applyBorder="1" applyAlignment="1">
      <alignment horizontal="center" vertical="center"/>
    </xf>
    <xf numFmtId="0" fontId="2" fillId="7" borderId="52" xfId="0" applyFont="1" applyFill="1" applyBorder="1" applyAlignment="1">
      <alignment horizontal="center" vertical="center"/>
    </xf>
    <xf numFmtId="0" fontId="2" fillId="7" borderId="53" xfId="0" applyFont="1" applyFill="1" applyBorder="1" applyAlignment="1">
      <alignment horizontal="center" vertical="center"/>
    </xf>
    <xf numFmtId="0" fontId="2" fillId="7" borderId="52" xfId="0" applyFont="1" applyFill="1" applyBorder="1" applyAlignment="1">
      <alignment horizontal="left" vertical="center" wrapText="1"/>
    </xf>
    <xf numFmtId="0" fontId="2" fillId="7" borderId="53" xfId="0" applyFont="1" applyFill="1" applyBorder="1" applyAlignment="1">
      <alignment horizontal="left" vertical="center" wrapTex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27" fillId="0" borderId="0" xfId="0" applyFont="1" applyFill="1" applyBorder="1" applyAlignment="1">
      <alignment horizontal="left" vertical="center"/>
    </xf>
    <xf numFmtId="0" fontId="5" fillId="0" borderId="0" xfId="0" applyFont="1" applyAlignment="1">
      <alignment horizontal="right" vertical="center" wrapText="1"/>
    </xf>
    <xf numFmtId="0" fontId="4" fillId="0" borderId="1" xfId="0" applyFont="1" applyBorder="1" applyAlignment="1">
      <alignment horizontal="left" vertical="center"/>
    </xf>
    <xf numFmtId="0" fontId="34" fillId="0" borderId="1" xfId="0" applyFont="1" applyBorder="1" applyAlignment="1">
      <alignment horizontal="left" vertical="center" wrapText="1"/>
    </xf>
    <xf numFmtId="0" fontId="7" fillId="0" borderId="1" xfId="0" applyFont="1" applyBorder="1" applyAlignment="1">
      <alignment horizontal="left" vertical="center"/>
    </xf>
    <xf numFmtId="0" fontId="6" fillId="0" borderId="1" xfId="0" applyFont="1" applyBorder="1" applyAlignment="1">
      <alignment horizontal="center" vertical="center" wrapText="1"/>
    </xf>
    <xf numFmtId="0" fontId="3" fillId="0" borderId="8" xfId="0" applyFont="1" applyBorder="1" applyAlignment="1">
      <alignment horizontal="center" vertical="center" shrinkToFit="1"/>
    </xf>
    <xf numFmtId="0" fontId="3" fillId="0" borderId="3" xfId="0" applyFont="1" applyBorder="1" applyAlignment="1">
      <alignment horizontal="center" vertical="center" shrinkToFit="1"/>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left"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0" fillId="0" borderId="0" xfId="0" applyAlignment="1">
      <alignment horizontal="center" vertical="center"/>
    </xf>
  </cellXfs>
  <cellStyles count="2">
    <cellStyle name="標準" xfId="0" builtinId="0"/>
    <cellStyle name="標準 2" xfId="1"/>
  </cellStyles>
  <dxfs count="2">
    <dxf>
      <fill>
        <patternFill>
          <bgColor rgb="FF92D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142875</xdr:colOff>
      <xdr:row>16</xdr:row>
      <xdr:rowOff>19050</xdr:rowOff>
    </xdr:from>
    <xdr:to>
      <xdr:col>37</xdr:col>
      <xdr:colOff>57150</xdr:colOff>
      <xdr:row>59</xdr:row>
      <xdr:rowOff>47625</xdr:rowOff>
    </xdr:to>
    <xdr:grpSp>
      <xdr:nvGrpSpPr>
        <xdr:cNvPr id="4" name="グループ化 8"/>
        <xdr:cNvGrpSpPr>
          <a:grpSpLocks/>
        </xdr:cNvGrpSpPr>
      </xdr:nvGrpSpPr>
      <xdr:grpSpPr bwMode="auto">
        <a:xfrm>
          <a:off x="11868150" y="3067050"/>
          <a:ext cx="9163050" cy="9858375"/>
          <a:chOff x="12049125" y="2447925"/>
          <a:chExt cx="9203531" cy="7327107"/>
        </a:xfrm>
      </xdr:grpSpPr>
      <xdr:pic>
        <xdr:nvPicPr>
          <xdr:cNvPr id="5" name="図 5" descr="http://esctlg.panasonic.biz/iportal/webapi.do?api=getCatalogviewClippedpage&amp;volumeid=PEWJ0001&amp;catalogid=3793260000&amp;designID=&amp;rpageid=3794850000&amp;rx=28&amp;ry=269&amp;rw=337&amp;rh=27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9125" y="2447925"/>
            <a:ext cx="9203531" cy="7327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テキスト ボックス 5"/>
          <xdr:cNvSpPr txBox="1"/>
        </xdr:nvSpPr>
        <xdr:spPr>
          <a:xfrm>
            <a:off x="18267727" y="3842679"/>
            <a:ext cx="784501" cy="18596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7" name="テキスト ボックス 6"/>
          <xdr:cNvSpPr txBox="1"/>
        </xdr:nvSpPr>
        <xdr:spPr>
          <a:xfrm>
            <a:off x="18277294" y="8064134"/>
            <a:ext cx="784501" cy="1766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8" name="正方形/長方形 7"/>
          <xdr:cNvSpPr/>
        </xdr:nvSpPr>
        <xdr:spPr>
          <a:xfrm>
            <a:off x="17827641" y="2671086"/>
            <a:ext cx="3377179" cy="2045639"/>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xdr:cNvSpPr/>
        </xdr:nvSpPr>
        <xdr:spPr>
          <a:xfrm>
            <a:off x="17827641" y="6892541"/>
            <a:ext cx="3377179" cy="2054937"/>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214312</xdr:colOff>
      <xdr:row>76</xdr:row>
      <xdr:rowOff>119062</xdr:rowOff>
    </xdr:from>
    <xdr:to>
      <xdr:col>16</xdr:col>
      <xdr:colOff>495300</xdr:colOff>
      <xdr:row>81</xdr:row>
      <xdr:rowOff>79116</xdr:rowOff>
    </xdr:to>
    <xdr:sp macro="" textlink="">
      <xdr:nvSpPr>
        <xdr:cNvPr id="3" name="角丸四角形吹き出し 2"/>
        <xdr:cNvSpPr/>
      </xdr:nvSpPr>
      <xdr:spPr>
        <a:xfrm>
          <a:off x="7129462" y="16549687"/>
          <a:ext cx="4529138" cy="1007804"/>
        </a:xfrm>
        <a:prstGeom prst="wedgeRoundRectCallout">
          <a:avLst>
            <a:gd name="adj1" fmla="val -48174"/>
            <a:gd name="adj2" fmla="val -32811"/>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400" b="1">
              <a:solidFill>
                <a:srgbClr val="FF0000"/>
              </a:solidFill>
              <a:latin typeface="HG丸ｺﾞｼｯｸM-PRO" panose="020F0600000000000000" pitchFamily="50" charset="-128"/>
              <a:ea typeface="HG丸ｺﾞｼｯｸM-PRO" panose="020F0600000000000000" pitchFamily="50" charset="-128"/>
              <a:cs typeface="+mn-cs"/>
            </a:rPr>
            <a:t>判定がすべて「〇」であり、コンセントの欄が</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1400" b="1">
              <a:solidFill>
                <a:srgbClr val="FF0000"/>
              </a:solidFill>
              <a:latin typeface="HG丸ｺﾞｼｯｸM-PRO" panose="020F0600000000000000" pitchFamily="50" charset="-128"/>
              <a:ea typeface="HG丸ｺﾞｼｯｸM-PRO" panose="020F0600000000000000" pitchFamily="50" charset="-128"/>
              <a:cs typeface="+mn-cs"/>
            </a:rPr>
            <a:t>マイナス値とならないように室内機を選定する。</a:t>
          </a:r>
        </a:p>
      </xdr:txBody>
    </xdr:sp>
    <xdr:clientData/>
  </xdr:twoCellAnchor>
  <xdr:twoCellAnchor>
    <xdr:from>
      <xdr:col>8</xdr:col>
      <xdr:colOff>11908</xdr:colOff>
      <xdr:row>26</xdr:row>
      <xdr:rowOff>35720</xdr:rowOff>
    </xdr:from>
    <xdr:to>
      <xdr:col>12</xdr:col>
      <xdr:colOff>123034</xdr:colOff>
      <xdr:row>32</xdr:row>
      <xdr:rowOff>41811</xdr:rowOff>
    </xdr:to>
    <xdr:sp macro="" textlink="">
      <xdr:nvSpPr>
        <xdr:cNvPr id="4" name="角丸四角形吹き出し 3"/>
        <xdr:cNvSpPr/>
      </xdr:nvSpPr>
      <xdr:spPr>
        <a:xfrm>
          <a:off x="5545933" y="4283870"/>
          <a:ext cx="3197226" cy="1053841"/>
        </a:xfrm>
        <a:prstGeom prst="wedgeRoundRectCallout">
          <a:avLst>
            <a:gd name="adj1" fmla="val -78569"/>
            <a:gd name="adj2" fmla="val 126244"/>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600" b="1">
              <a:solidFill>
                <a:srgbClr val="FF0000"/>
              </a:solidFill>
              <a:latin typeface="+mn-lt"/>
              <a:ea typeface="+mn-ea"/>
              <a:cs typeface="+mn-cs"/>
            </a:rPr>
            <a:t>本シートの室内機は、図面・見積書と同一であること</a:t>
          </a:r>
        </a:p>
      </xdr:txBody>
    </xdr:sp>
    <xdr:clientData/>
  </xdr:twoCellAnchor>
  <xdr:twoCellAnchor>
    <xdr:from>
      <xdr:col>17</xdr:col>
      <xdr:colOff>142875</xdr:colOff>
      <xdr:row>16</xdr:row>
      <xdr:rowOff>19050</xdr:rowOff>
    </xdr:from>
    <xdr:to>
      <xdr:col>37</xdr:col>
      <xdr:colOff>57150</xdr:colOff>
      <xdr:row>59</xdr:row>
      <xdr:rowOff>47625</xdr:rowOff>
    </xdr:to>
    <xdr:grpSp>
      <xdr:nvGrpSpPr>
        <xdr:cNvPr id="6" name="グループ化 8"/>
        <xdr:cNvGrpSpPr>
          <a:grpSpLocks/>
        </xdr:cNvGrpSpPr>
      </xdr:nvGrpSpPr>
      <xdr:grpSpPr bwMode="auto">
        <a:xfrm>
          <a:off x="11868150" y="3067050"/>
          <a:ext cx="9163050" cy="9858375"/>
          <a:chOff x="12049125" y="2447925"/>
          <a:chExt cx="9203531" cy="7327107"/>
        </a:xfrm>
      </xdr:grpSpPr>
      <xdr:pic>
        <xdr:nvPicPr>
          <xdr:cNvPr id="7" name="図 5" descr="http://esctlg.panasonic.biz/iportal/webapi.do?api=getCatalogviewClippedpage&amp;volumeid=PEWJ0001&amp;catalogid=3793260000&amp;designID=&amp;rpageid=3794850000&amp;rx=28&amp;ry=269&amp;rw=337&amp;rh=27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9125" y="2447925"/>
            <a:ext cx="9203531" cy="7327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テキスト ボックス 7"/>
          <xdr:cNvSpPr txBox="1"/>
        </xdr:nvSpPr>
        <xdr:spPr>
          <a:xfrm>
            <a:off x="18267727" y="3842679"/>
            <a:ext cx="784501" cy="18596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9" name="テキスト ボックス 8"/>
          <xdr:cNvSpPr txBox="1"/>
        </xdr:nvSpPr>
        <xdr:spPr>
          <a:xfrm>
            <a:off x="18277294" y="8064134"/>
            <a:ext cx="784501" cy="1766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spAutoFit/>
          </a:bodyPr>
          <a:lstStyle/>
          <a:p>
            <a:pPr algn="ctr"/>
            <a:r>
              <a:rPr kumimoji="1" lang="ja-JP" altLang="en-US" sz="1100">
                <a:solidFill>
                  <a:schemeClr val="bg1"/>
                </a:solidFill>
              </a:rPr>
              <a:t>最大</a:t>
            </a:r>
            <a:r>
              <a:rPr kumimoji="1" lang="en-US" altLang="ja-JP" sz="1100">
                <a:solidFill>
                  <a:schemeClr val="bg1"/>
                </a:solidFill>
              </a:rPr>
              <a:t>24</a:t>
            </a:r>
            <a:r>
              <a:rPr kumimoji="1" lang="ja-JP" altLang="en-US" sz="1100">
                <a:solidFill>
                  <a:schemeClr val="bg1"/>
                </a:solidFill>
              </a:rPr>
              <a:t>台</a:t>
            </a:r>
          </a:p>
        </xdr:txBody>
      </xdr:sp>
      <xdr:sp macro="" textlink="">
        <xdr:nvSpPr>
          <xdr:cNvPr id="10" name="正方形/長方形 9"/>
          <xdr:cNvSpPr/>
        </xdr:nvSpPr>
        <xdr:spPr>
          <a:xfrm>
            <a:off x="17827641" y="2671086"/>
            <a:ext cx="3377179" cy="2045639"/>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 name="正方形/長方形 10"/>
          <xdr:cNvSpPr/>
        </xdr:nvSpPr>
        <xdr:spPr>
          <a:xfrm>
            <a:off x="17827641" y="6892541"/>
            <a:ext cx="3377179" cy="2054937"/>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85726</xdr:colOff>
      <xdr:row>26</xdr:row>
      <xdr:rowOff>38243</xdr:rowOff>
    </xdr:from>
    <xdr:ext cx="3905250" cy="323564"/>
    <xdr:sp macro="" textlink="">
      <xdr:nvSpPr>
        <xdr:cNvPr id="3" name="フローチャート: 代替処理 2"/>
        <xdr:cNvSpPr/>
      </xdr:nvSpPr>
      <xdr:spPr>
        <a:xfrm>
          <a:off x="4000501" y="4191143"/>
          <a:ext cx="3905250" cy="323564"/>
        </a:xfrm>
        <a:prstGeom prst="flowChartAlternateProcess">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ctr"/>
          <a:r>
            <a:rPr kumimoji="1" lang="ja-JP" altLang="en-US" sz="1200" b="1">
              <a:solidFill>
                <a:srgbClr val="FF0000"/>
              </a:solidFill>
            </a:rPr>
            <a:t>台数・能力の両方が「ＯＫ」となるように室内機を選定する</a:t>
          </a:r>
        </a:p>
      </xdr:txBody>
    </xdr:sp>
    <xdr:clientData/>
  </xdr:oneCellAnchor>
  <xdr:twoCellAnchor>
    <xdr:from>
      <xdr:col>6</xdr:col>
      <xdr:colOff>457200</xdr:colOff>
      <xdr:row>34</xdr:row>
      <xdr:rowOff>166946</xdr:rowOff>
    </xdr:from>
    <xdr:to>
      <xdr:col>10</xdr:col>
      <xdr:colOff>361950</xdr:colOff>
      <xdr:row>38</xdr:row>
      <xdr:rowOff>190500</xdr:rowOff>
    </xdr:to>
    <xdr:sp macro="" textlink="">
      <xdr:nvSpPr>
        <xdr:cNvPr id="5" name="角丸四角形吹き出し 4"/>
        <xdr:cNvSpPr/>
      </xdr:nvSpPr>
      <xdr:spPr>
        <a:xfrm>
          <a:off x="4829175" y="5948621"/>
          <a:ext cx="2819400" cy="842704"/>
        </a:xfrm>
        <a:prstGeom prst="wedgeRoundRectCallout">
          <a:avLst>
            <a:gd name="adj1" fmla="val -118214"/>
            <a:gd name="adj2" fmla="val -119438"/>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400" b="1">
              <a:solidFill>
                <a:srgbClr val="FF0000"/>
              </a:solidFill>
              <a:latin typeface="+mn-lt"/>
              <a:ea typeface="+mn-ea"/>
              <a:cs typeface="+mn-cs"/>
            </a:rPr>
            <a:t>本シートの室内機は、図面・見積書と同一であること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742950</xdr:colOff>
      <xdr:row>40</xdr:row>
      <xdr:rowOff>57150</xdr:rowOff>
    </xdr:from>
    <xdr:to>
      <xdr:col>9</xdr:col>
      <xdr:colOff>904875</xdr:colOff>
      <xdr:row>41</xdr:row>
      <xdr:rowOff>171450</xdr:rowOff>
    </xdr:to>
    <xdr:sp macro="" textlink="">
      <xdr:nvSpPr>
        <xdr:cNvPr id="2" name="下矢印 1"/>
        <xdr:cNvSpPr/>
      </xdr:nvSpPr>
      <xdr:spPr>
        <a:xfrm>
          <a:off x="3581400" y="8572500"/>
          <a:ext cx="962025" cy="381000"/>
        </a:xfrm>
        <a:prstGeom prst="downArrow">
          <a:avLst/>
        </a:prstGeom>
        <a:solidFill>
          <a:schemeClr val="accent6">
            <a:lumMod val="40000"/>
            <a:lumOff val="6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742950</xdr:colOff>
      <xdr:row>40</xdr:row>
      <xdr:rowOff>57150</xdr:rowOff>
    </xdr:from>
    <xdr:to>
      <xdr:col>9</xdr:col>
      <xdr:colOff>904875</xdr:colOff>
      <xdr:row>41</xdr:row>
      <xdr:rowOff>171450</xdr:rowOff>
    </xdr:to>
    <xdr:sp macro="" textlink="">
      <xdr:nvSpPr>
        <xdr:cNvPr id="2" name="下矢印 1"/>
        <xdr:cNvSpPr/>
      </xdr:nvSpPr>
      <xdr:spPr>
        <a:xfrm>
          <a:off x="3581400" y="8867775"/>
          <a:ext cx="962025" cy="381000"/>
        </a:xfrm>
        <a:prstGeom prst="downArrow">
          <a:avLst/>
        </a:prstGeom>
        <a:solidFill>
          <a:schemeClr val="accent6">
            <a:lumMod val="40000"/>
            <a:lumOff val="6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21</xdr:row>
      <xdr:rowOff>0</xdr:rowOff>
    </xdr:from>
    <xdr:to>
      <xdr:col>12</xdr:col>
      <xdr:colOff>809625</xdr:colOff>
      <xdr:row>24</xdr:row>
      <xdr:rowOff>128329</xdr:rowOff>
    </xdr:to>
    <xdr:sp macro="" textlink="">
      <xdr:nvSpPr>
        <xdr:cNvPr id="3" name="角丸四角形吹き出し 2"/>
        <xdr:cNvSpPr/>
      </xdr:nvSpPr>
      <xdr:spPr>
        <a:xfrm>
          <a:off x="3714750" y="4362450"/>
          <a:ext cx="2914650" cy="842704"/>
        </a:xfrm>
        <a:prstGeom prst="wedgeRoundRectCallout">
          <a:avLst>
            <a:gd name="adj1" fmla="val -51267"/>
            <a:gd name="adj2" fmla="val -135262"/>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400" b="1">
              <a:solidFill>
                <a:srgbClr val="FF0000"/>
              </a:solidFill>
              <a:latin typeface="+mn-lt"/>
              <a:ea typeface="+mn-ea"/>
              <a:cs typeface="+mn-cs"/>
            </a:rPr>
            <a:t>本シートの室内機は、図面・見積書と同一であること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9525</xdr:colOff>
      <xdr:row>0</xdr:row>
      <xdr:rowOff>0</xdr:rowOff>
    </xdr:from>
    <xdr:to>
      <xdr:col>11</xdr:col>
      <xdr:colOff>0</xdr:colOff>
      <xdr:row>2</xdr:row>
      <xdr:rowOff>152400</xdr:rowOff>
    </xdr:to>
    <xdr:sp macro="" textlink="">
      <xdr:nvSpPr>
        <xdr:cNvPr id="2" name="テキスト ボックス 1"/>
        <xdr:cNvSpPr txBox="1"/>
      </xdr:nvSpPr>
      <xdr:spPr>
        <a:xfrm>
          <a:off x="8105775" y="0"/>
          <a:ext cx="2047875" cy="495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シートはパスワード保護をかける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2:AE94"/>
  <sheetViews>
    <sheetView showGridLines="0" tabSelected="1" view="pageBreakPreview" zoomScaleNormal="100" zoomScaleSheetLayoutView="100" workbookViewId="0">
      <selection activeCell="O11" sqref="O11"/>
    </sheetView>
  </sheetViews>
  <sheetFormatPr defaultRowHeight="13.5" x14ac:dyDescent="0.15"/>
  <cols>
    <col min="1" max="1" width="1" style="129" customWidth="1"/>
    <col min="2" max="2" width="19.625" style="129" customWidth="1"/>
    <col min="3" max="3" width="8" style="129" customWidth="1"/>
    <col min="4" max="4" width="4.75" style="129" customWidth="1"/>
    <col min="5" max="5" width="6.75" style="129" customWidth="1"/>
    <col min="6" max="12" width="10.125" style="129" customWidth="1"/>
    <col min="13" max="14" width="10.125" style="130" customWidth="1"/>
    <col min="15" max="15" width="7.625" style="130" customWidth="1"/>
    <col min="16" max="16" width="7.625" style="129" customWidth="1"/>
    <col min="17" max="17" width="7.375" style="129" bestFit="1" customWidth="1"/>
    <col min="18" max="18" width="15.375" style="129" customWidth="1"/>
    <col min="19" max="19" width="4.5" style="129" customWidth="1"/>
    <col min="20" max="20" width="5.125" style="129" bestFit="1" customWidth="1"/>
    <col min="21" max="21" width="9" style="129" bestFit="1" customWidth="1"/>
    <col min="22" max="22" width="5.5" style="129" bestFit="1" customWidth="1"/>
    <col min="23" max="25" width="5.125" style="129" bestFit="1" customWidth="1"/>
    <col min="26" max="26" width="7.375" style="129" bestFit="1" customWidth="1"/>
    <col min="27" max="29" width="5.125" style="129" bestFit="1" customWidth="1"/>
    <col min="30" max="30" width="4" style="129" bestFit="1" customWidth="1"/>
    <col min="31" max="36" width="5.125" style="129" bestFit="1" customWidth="1"/>
    <col min="37" max="256" width="9" style="129"/>
    <col min="257" max="257" width="3.125" style="129" customWidth="1"/>
    <col min="258" max="258" width="19.625" style="129" customWidth="1"/>
    <col min="259" max="259" width="8" style="129" customWidth="1"/>
    <col min="260" max="260" width="4.75" style="129" customWidth="1"/>
    <col min="261" max="261" width="6.75" style="129" customWidth="1"/>
    <col min="262" max="270" width="10.125" style="129" customWidth="1"/>
    <col min="271" max="272" width="7.625" style="129" customWidth="1"/>
    <col min="273" max="273" width="7.375" style="129" bestFit="1" customWidth="1"/>
    <col min="274" max="274" width="15.375" style="129" customWidth="1"/>
    <col min="275" max="275" width="4.5" style="129" customWidth="1"/>
    <col min="276" max="276" width="5.125" style="129" bestFit="1" customWidth="1"/>
    <col min="277" max="277" width="9" style="129" bestFit="1" customWidth="1"/>
    <col min="278" max="278" width="5.5" style="129" bestFit="1" customWidth="1"/>
    <col min="279" max="281" width="5.125" style="129" bestFit="1" customWidth="1"/>
    <col min="282" max="282" width="7.375" style="129" bestFit="1" customWidth="1"/>
    <col min="283" max="285" width="5.125" style="129" bestFit="1" customWidth="1"/>
    <col min="286" max="286" width="4" style="129" bestFit="1" customWidth="1"/>
    <col min="287" max="292" width="5.125" style="129" bestFit="1" customWidth="1"/>
    <col min="293" max="512" width="9" style="129"/>
    <col min="513" max="513" width="3.125" style="129" customWidth="1"/>
    <col min="514" max="514" width="19.625" style="129" customWidth="1"/>
    <col min="515" max="515" width="8" style="129" customWidth="1"/>
    <col min="516" max="516" width="4.75" style="129" customWidth="1"/>
    <col min="517" max="517" width="6.75" style="129" customWidth="1"/>
    <col min="518" max="526" width="10.125" style="129" customWidth="1"/>
    <col min="527" max="528" width="7.625" style="129" customWidth="1"/>
    <col min="529" max="529" width="7.375" style="129" bestFit="1" customWidth="1"/>
    <col min="530" max="530" width="15.375" style="129" customWidth="1"/>
    <col min="531" max="531" width="4.5" style="129" customWidth="1"/>
    <col min="532" max="532" width="5.125" style="129" bestFit="1" customWidth="1"/>
    <col min="533" max="533" width="9" style="129" bestFit="1" customWidth="1"/>
    <col min="534" max="534" width="5.5" style="129" bestFit="1" customWidth="1"/>
    <col min="535" max="537" width="5.125" style="129" bestFit="1" customWidth="1"/>
    <col min="538" max="538" width="7.375" style="129" bestFit="1" customWidth="1"/>
    <col min="539" max="541" width="5.125" style="129" bestFit="1" customWidth="1"/>
    <col min="542" max="542" width="4" style="129" bestFit="1" customWidth="1"/>
    <col min="543" max="548" width="5.125" style="129" bestFit="1" customWidth="1"/>
    <col min="549" max="768" width="9" style="129"/>
    <col min="769" max="769" width="3.125" style="129" customWidth="1"/>
    <col min="770" max="770" width="19.625" style="129" customWidth="1"/>
    <col min="771" max="771" width="8" style="129" customWidth="1"/>
    <col min="772" max="772" width="4.75" style="129" customWidth="1"/>
    <col min="773" max="773" width="6.75" style="129" customWidth="1"/>
    <col min="774" max="782" width="10.125" style="129" customWidth="1"/>
    <col min="783" max="784" width="7.625" style="129" customWidth="1"/>
    <col min="785" max="785" width="7.375" style="129" bestFit="1" customWidth="1"/>
    <col min="786" max="786" width="15.375" style="129" customWidth="1"/>
    <col min="787" max="787" width="4.5" style="129" customWidth="1"/>
    <col min="788" max="788" width="5.125" style="129" bestFit="1" customWidth="1"/>
    <col min="789" max="789" width="9" style="129" bestFit="1" customWidth="1"/>
    <col min="790" max="790" width="5.5" style="129" bestFit="1" customWidth="1"/>
    <col min="791" max="793" width="5.125" style="129" bestFit="1" customWidth="1"/>
    <col min="794" max="794" width="7.375" style="129" bestFit="1" customWidth="1"/>
    <col min="795" max="797" width="5.125" style="129" bestFit="1" customWidth="1"/>
    <col min="798" max="798" width="4" style="129" bestFit="1" customWidth="1"/>
    <col min="799" max="804" width="5.125" style="129" bestFit="1" customWidth="1"/>
    <col min="805" max="1024" width="9" style="129"/>
    <col min="1025" max="1025" width="3.125" style="129" customWidth="1"/>
    <col min="1026" max="1026" width="19.625" style="129" customWidth="1"/>
    <col min="1027" max="1027" width="8" style="129" customWidth="1"/>
    <col min="1028" max="1028" width="4.75" style="129" customWidth="1"/>
    <col min="1029" max="1029" width="6.75" style="129" customWidth="1"/>
    <col min="1030" max="1038" width="10.125" style="129" customWidth="1"/>
    <col min="1039" max="1040" width="7.625" style="129" customWidth="1"/>
    <col min="1041" max="1041" width="7.375" style="129" bestFit="1" customWidth="1"/>
    <col min="1042" max="1042" width="15.375" style="129" customWidth="1"/>
    <col min="1043" max="1043" width="4.5" style="129" customWidth="1"/>
    <col min="1044" max="1044" width="5.125" style="129" bestFit="1" customWidth="1"/>
    <col min="1045" max="1045" width="9" style="129" bestFit="1" customWidth="1"/>
    <col min="1046" max="1046" width="5.5" style="129" bestFit="1" customWidth="1"/>
    <col min="1047" max="1049" width="5.125" style="129" bestFit="1" customWidth="1"/>
    <col min="1050" max="1050" width="7.375" style="129" bestFit="1" customWidth="1"/>
    <col min="1051" max="1053" width="5.125" style="129" bestFit="1" customWidth="1"/>
    <col min="1054" max="1054" width="4" style="129" bestFit="1" customWidth="1"/>
    <col min="1055" max="1060" width="5.125" style="129" bestFit="1" customWidth="1"/>
    <col min="1061" max="1280" width="9" style="129"/>
    <col min="1281" max="1281" width="3.125" style="129" customWidth="1"/>
    <col min="1282" max="1282" width="19.625" style="129" customWidth="1"/>
    <col min="1283" max="1283" width="8" style="129" customWidth="1"/>
    <col min="1284" max="1284" width="4.75" style="129" customWidth="1"/>
    <col min="1285" max="1285" width="6.75" style="129" customWidth="1"/>
    <col min="1286" max="1294" width="10.125" style="129" customWidth="1"/>
    <col min="1295" max="1296" width="7.625" style="129" customWidth="1"/>
    <col min="1297" max="1297" width="7.375" style="129" bestFit="1" customWidth="1"/>
    <col min="1298" max="1298" width="15.375" style="129" customWidth="1"/>
    <col min="1299" max="1299" width="4.5" style="129" customWidth="1"/>
    <col min="1300" max="1300" width="5.125" style="129" bestFit="1" customWidth="1"/>
    <col min="1301" max="1301" width="9" style="129" bestFit="1" customWidth="1"/>
    <col min="1302" max="1302" width="5.5" style="129" bestFit="1" customWidth="1"/>
    <col min="1303" max="1305" width="5.125" style="129" bestFit="1" customWidth="1"/>
    <col min="1306" max="1306" width="7.375" style="129" bestFit="1" customWidth="1"/>
    <col min="1307" max="1309" width="5.125" style="129" bestFit="1" customWidth="1"/>
    <col min="1310" max="1310" width="4" style="129" bestFit="1" customWidth="1"/>
    <col min="1311" max="1316" width="5.125" style="129" bestFit="1" customWidth="1"/>
    <col min="1317" max="1536" width="9" style="129"/>
    <col min="1537" max="1537" width="3.125" style="129" customWidth="1"/>
    <col min="1538" max="1538" width="19.625" style="129" customWidth="1"/>
    <col min="1539" max="1539" width="8" style="129" customWidth="1"/>
    <col min="1540" max="1540" width="4.75" style="129" customWidth="1"/>
    <col min="1541" max="1541" width="6.75" style="129" customWidth="1"/>
    <col min="1542" max="1550" width="10.125" style="129" customWidth="1"/>
    <col min="1551" max="1552" width="7.625" style="129" customWidth="1"/>
    <col min="1553" max="1553" width="7.375" style="129" bestFit="1" customWidth="1"/>
    <col min="1554" max="1554" width="15.375" style="129" customWidth="1"/>
    <col min="1555" max="1555" width="4.5" style="129" customWidth="1"/>
    <col min="1556" max="1556" width="5.125" style="129" bestFit="1" customWidth="1"/>
    <col min="1557" max="1557" width="9" style="129" bestFit="1" customWidth="1"/>
    <col min="1558" max="1558" width="5.5" style="129" bestFit="1" customWidth="1"/>
    <col min="1559" max="1561" width="5.125" style="129" bestFit="1" customWidth="1"/>
    <col min="1562" max="1562" width="7.375" style="129" bestFit="1" customWidth="1"/>
    <col min="1563" max="1565" width="5.125" style="129" bestFit="1" customWidth="1"/>
    <col min="1566" max="1566" width="4" style="129" bestFit="1" customWidth="1"/>
    <col min="1567" max="1572" width="5.125" style="129" bestFit="1" customWidth="1"/>
    <col min="1573" max="1792" width="9" style="129"/>
    <col min="1793" max="1793" width="3.125" style="129" customWidth="1"/>
    <col min="1794" max="1794" width="19.625" style="129" customWidth="1"/>
    <col min="1795" max="1795" width="8" style="129" customWidth="1"/>
    <col min="1796" max="1796" width="4.75" style="129" customWidth="1"/>
    <col min="1797" max="1797" width="6.75" style="129" customWidth="1"/>
    <col min="1798" max="1806" width="10.125" style="129" customWidth="1"/>
    <col min="1807" max="1808" width="7.625" style="129" customWidth="1"/>
    <col min="1809" max="1809" width="7.375" style="129" bestFit="1" customWidth="1"/>
    <col min="1810" max="1810" width="15.375" style="129" customWidth="1"/>
    <col min="1811" max="1811" width="4.5" style="129" customWidth="1"/>
    <col min="1812" max="1812" width="5.125" style="129" bestFit="1" customWidth="1"/>
    <col min="1813" max="1813" width="9" style="129" bestFit="1" customWidth="1"/>
    <col min="1814" max="1814" width="5.5" style="129" bestFit="1" customWidth="1"/>
    <col min="1815" max="1817" width="5.125" style="129" bestFit="1" customWidth="1"/>
    <col min="1818" max="1818" width="7.375" style="129" bestFit="1" customWidth="1"/>
    <col min="1819" max="1821" width="5.125" style="129" bestFit="1" customWidth="1"/>
    <col min="1822" max="1822" width="4" style="129" bestFit="1" customWidth="1"/>
    <col min="1823" max="1828" width="5.125" style="129" bestFit="1" customWidth="1"/>
    <col min="1829" max="2048" width="9" style="129"/>
    <col min="2049" max="2049" width="3.125" style="129" customWidth="1"/>
    <col min="2050" max="2050" width="19.625" style="129" customWidth="1"/>
    <col min="2051" max="2051" width="8" style="129" customWidth="1"/>
    <col min="2052" max="2052" width="4.75" style="129" customWidth="1"/>
    <col min="2053" max="2053" width="6.75" style="129" customWidth="1"/>
    <col min="2054" max="2062" width="10.125" style="129" customWidth="1"/>
    <col min="2063" max="2064" width="7.625" style="129" customWidth="1"/>
    <col min="2065" max="2065" width="7.375" style="129" bestFit="1" customWidth="1"/>
    <col min="2066" max="2066" width="15.375" style="129" customWidth="1"/>
    <col min="2067" max="2067" width="4.5" style="129" customWidth="1"/>
    <col min="2068" max="2068" width="5.125" style="129" bestFit="1" customWidth="1"/>
    <col min="2069" max="2069" width="9" style="129" bestFit="1" customWidth="1"/>
    <col min="2070" max="2070" width="5.5" style="129" bestFit="1" customWidth="1"/>
    <col min="2071" max="2073" width="5.125" style="129" bestFit="1" customWidth="1"/>
    <col min="2074" max="2074" width="7.375" style="129" bestFit="1" customWidth="1"/>
    <col min="2075" max="2077" width="5.125" style="129" bestFit="1" customWidth="1"/>
    <col min="2078" max="2078" width="4" style="129" bestFit="1" customWidth="1"/>
    <col min="2079" max="2084" width="5.125" style="129" bestFit="1" customWidth="1"/>
    <col min="2085" max="2304" width="9" style="129"/>
    <col min="2305" max="2305" width="3.125" style="129" customWidth="1"/>
    <col min="2306" max="2306" width="19.625" style="129" customWidth="1"/>
    <col min="2307" max="2307" width="8" style="129" customWidth="1"/>
    <col min="2308" max="2308" width="4.75" style="129" customWidth="1"/>
    <col min="2309" max="2309" width="6.75" style="129" customWidth="1"/>
    <col min="2310" max="2318" width="10.125" style="129" customWidth="1"/>
    <col min="2319" max="2320" width="7.625" style="129" customWidth="1"/>
    <col min="2321" max="2321" width="7.375" style="129" bestFit="1" customWidth="1"/>
    <col min="2322" max="2322" width="15.375" style="129" customWidth="1"/>
    <col min="2323" max="2323" width="4.5" style="129" customWidth="1"/>
    <col min="2324" max="2324" width="5.125" style="129" bestFit="1" customWidth="1"/>
    <col min="2325" max="2325" width="9" style="129" bestFit="1" customWidth="1"/>
    <col min="2326" max="2326" width="5.5" style="129" bestFit="1" customWidth="1"/>
    <col min="2327" max="2329" width="5.125" style="129" bestFit="1" customWidth="1"/>
    <col min="2330" max="2330" width="7.375" style="129" bestFit="1" customWidth="1"/>
    <col min="2331" max="2333" width="5.125" style="129" bestFit="1" customWidth="1"/>
    <col min="2334" max="2334" width="4" style="129" bestFit="1" customWidth="1"/>
    <col min="2335" max="2340" width="5.125" style="129" bestFit="1" customWidth="1"/>
    <col min="2341" max="2560" width="9" style="129"/>
    <col min="2561" max="2561" width="3.125" style="129" customWidth="1"/>
    <col min="2562" max="2562" width="19.625" style="129" customWidth="1"/>
    <col min="2563" max="2563" width="8" style="129" customWidth="1"/>
    <col min="2564" max="2564" width="4.75" style="129" customWidth="1"/>
    <col min="2565" max="2565" width="6.75" style="129" customWidth="1"/>
    <col min="2566" max="2574" width="10.125" style="129" customWidth="1"/>
    <col min="2575" max="2576" width="7.625" style="129" customWidth="1"/>
    <col min="2577" max="2577" width="7.375" style="129" bestFit="1" customWidth="1"/>
    <col min="2578" max="2578" width="15.375" style="129" customWidth="1"/>
    <col min="2579" max="2579" width="4.5" style="129" customWidth="1"/>
    <col min="2580" max="2580" width="5.125" style="129" bestFit="1" customWidth="1"/>
    <col min="2581" max="2581" width="9" style="129" bestFit="1" customWidth="1"/>
    <col min="2582" max="2582" width="5.5" style="129" bestFit="1" customWidth="1"/>
    <col min="2583" max="2585" width="5.125" style="129" bestFit="1" customWidth="1"/>
    <col min="2586" max="2586" width="7.375" style="129" bestFit="1" customWidth="1"/>
    <col min="2587" max="2589" width="5.125" style="129" bestFit="1" customWidth="1"/>
    <col min="2590" max="2590" width="4" style="129" bestFit="1" customWidth="1"/>
    <col min="2591" max="2596" width="5.125" style="129" bestFit="1" customWidth="1"/>
    <col min="2597" max="2816" width="9" style="129"/>
    <col min="2817" max="2817" width="3.125" style="129" customWidth="1"/>
    <col min="2818" max="2818" width="19.625" style="129" customWidth="1"/>
    <col min="2819" max="2819" width="8" style="129" customWidth="1"/>
    <col min="2820" max="2820" width="4.75" style="129" customWidth="1"/>
    <col min="2821" max="2821" width="6.75" style="129" customWidth="1"/>
    <col min="2822" max="2830" width="10.125" style="129" customWidth="1"/>
    <col min="2831" max="2832" width="7.625" style="129" customWidth="1"/>
    <col min="2833" max="2833" width="7.375" style="129" bestFit="1" customWidth="1"/>
    <col min="2834" max="2834" width="15.375" style="129" customWidth="1"/>
    <col min="2835" max="2835" width="4.5" style="129" customWidth="1"/>
    <col min="2836" max="2836" width="5.125" style="129" bestFit="1" customWidth="1"/>
    <col min="2837" max="2837" width="9" style="129" bestFit="1" customWidth="1"/>
    <col min="2838" max="2838" width="5.5" style="129" bestFit="1" customWidth="1"/>
    <col min="2839" max="2841" width="5.125" style="129" bestFit="1" customWidth="1"/>
    <col min="2842" max="2842" width="7.375" style="129" bestFit="1" customWidth="1"/>
    <col min="2843" max="2845" width="5.125" style="129" bestFit="1" customWidth="1"/>
    <col min="2846" max="2846" width="4" style="129" bestFit="1" customWidth="1"/>
    <col min="2847" max="2852" width="5.125" style="129" bestFit="1" customWidth="1"/>
    <col min="2853" max="3072" width="9" style="129"/>
    <col min="3073" max="3073" width="3.125" style="129" customWidth="1"/>
    <col min="3074" max="3074" width="19.625" style="129" customWidth="1"/>
    <col min="3075" max="3075" width="8" style="129" customWidth="1"/>
    <col min="3076" max="3076" width="4.75" style="129" customWidth="1"/>
    <col min="3077" max="3077" width="6.75" style="129" customWidth="1"/>
    <col min="3078" max="3086" width="10.125" style="129" customWidth="1"/>
    <col min="3087" max="3088" width="7.625" style="129" customWidth="1"/>
    <col min="3089" max="3089" width="7.375" style="129" bestFit="1" customWidth="1"/>
    <col min="3090" max="3090" width="15.375" style="129" customWidth="1"/>
    <col min="3091" max="3091" width="4.5" style="129" customWidth="1"/>
    <col min="3092" max="3092" width="5.125" style="129" bestFit="1" customWidth="1"/>
    <col min="3093" max="3093" width="9" style="129" bestFit="1" customWidth="1"/>
    <col min="3094" max="3094" width="5.5" style="129" bestFit="1" customWidth="1"/>
    <col min="3095" max="3097" width="5.125" style="129" bestFit="1" customWidth="1"/>
    <col min="3098" max="3098" width="7.375" style="129" bestFit="1" customWidth="1"/>
    <col min="3099" max="3101" width="5.125" style="129" bestFit="1" customWidth="1"/>
    <col min="3102" max="3102" width="4" style="129" bestFit="1" customWidth="1"/>
    <col min="3103" max="3108" width="5.125" style="129" bestFit="1" customWidth="1"/>
    <col min="3109" max="3328" width="9" style="129"/>
    <col min="3329" max="3329" width="3.125" style="129" customWidth="1"/>
    <col min="3330" max="3330" width="19.625" style="129" customWidth="1"/>
    <col min="3331" max="3331" width="8" style="129" customWidth="1"/>
    <col min="3332" max="3332" width="4.75" style="129" customWidth="1"/>
    <col min="3333" max="3333" width="6.75" style="129" customWidth="1"/>
    <col min="3334" max="3342" width="10.125" style="129" customWidth="1"/>
    <col min="3343" max="3344" width="7.625" style="129" customWidth="1"/>
    <col min="3345" max="3345" width="7.375" style="129" bestFit="1" customWidth="1"/>
    <col min="3346" max="3346" width="15.375" style="129" customWidth="1"/>
    <col min="3347" max="3347" width="4.5" style="129" customWidth="1"/>
    <col min="3348" max="3348" width="5.125" style="129" bestFit="1" customWidth="1"/>
    <col min="3349" max="3349" width="9" style="129" bestFit="1" customWidth="1"/>
    <col min="3350" max="3350" width="5.5" style="129" bestFit="1" customWidth="1"/>
    <col min="3351" max="3353" width="5.125" style="129" bestFit="1" customWidth="1"/>
    <col min="3354" max="3354" width="7.375" style="129" bestFit="1" customWidth="1"/>
    <col min="3355" max="3357" width="5.125" style="129" bestFit="1" customWidth="1"/>
    <col min="3358" max="3358" width="4" style="129" bestFit="1" customWidth="1"/>
    <col min="3359" max="3364" width="5.125" style="129" bestFit="1" customWidth="1"/>
    <col min="3365" max="3584" width="9" style="129"/>
    <col min="3585" max="3585" width="3.125" style="129" customWidth="1"/>
    <col min="3586" max="3586" width="19.625" style="129" customWidth="1"/>
    <col min="3587" max="3587" width="8" style="129" customWidth="1"/>
    <col min="3588" max="3588" width="4.75" style="129" customWidth="1"/>
    <col min="3589" max="3589" width="6.75" style="129" customWidth="1"/>
    <col min="3590" max="3598" width="10.125" style="129" customWidth="1"/>
    <col min="3599" max="3600" width="7.625" style="129" customWidth="1"/>
    <col min="3601" max="3601" width="7.375" style="129" bestFit="1" customWidth="1"/>
    <col min="3602" max="3602" width="15.375" style="129" customWidth="1"/>
    <col min="3603" max="3603" width="4.5" style="129" customWidth="1"/>
    <col min="3604" max="3604" width="5.125" style="129" bestFit="1" customWidth="1"/>
    <col min="3605" max="3605" width="9" style="129" bestFit="1" customWidth="1"/>
    <col min="3606" max="3606" width="5.5" style="129" bestFit="1" customWidth="1"/>
    <col min="3607" max="3609" width="5.125" style="129" bestFit="1" customWidth="1"/>
    <col min="3610" max="3610" width="7.375" style="129" bestFit="1" customWidth="1"/>
    <col min="3611" max="3613" width="5.125" style="129" bestFit="1" customWidth="1"/>
    <col min="3614" max="3614" width="4" style="129" bestFit="1" customWidth="1"/>
    <col min="3615" max="3620" width="5.125" style="129" bestFit="1" customWidth="1"/>
    <col min="3621" max="3840" width="9" style="129"/>
    <col min="3841" max="3841" width="3.125" style="129" customWidth="1"/>
    <col min="3842" max="3842" width="19.625" style="129" customWidth="1"/>
    <col min="3843" max="3843" width="8" style="129" customWidth="1"/>
    <col min="3844" max="3844" width="4.75" style="129" customWidth="1"/>
    <col min="3845" max="3845" width="6.75" style="129" customWidth="1"/>
    <col min="3846" max="3854" width="10.125" style="129" customWidth="1"/>
    <col min="3855" max="3856" width="7.625" style="129" customWidth="1"/>
    <col min="3857" max="3857" width="7.375" style="129" bestFit="1" customWidth="1"/>
    <col min="3858" max="3858" width="15.375" style="129" customWidth="1"/>
    <col min="3859" max="3859" width="4.5" style="129" customWidth="1"/>
    <col min="3860" max="3860" width="5.125" style="129" bestFit="1" customWidth="1"/>
    <col min="3861" max="3861" width="9" style="129" bestFit="1" customWidth="1"/>
    <col min="3862" max="3862" width="5.5" style="129" bestFit="1" customWidth="1"/>
    <col min="3863" max="3865" width="5.125" style="129" bestFit="1" customWidth="1"/>
    <col min="3866" max="3866" width="7.375" style="129" bestFit="1" customWidth="1"/>
    <col min="3867" max="3869" width="5.125" style="129" bestFit="1" customWidth="1"/>
    <col min="3870" max="3870" width="4" style="129" bestFit="1" customWidth="1"/>
    <col min="3871" max="3876" width="5.125" style="129" bestFit="1" customWidth="1"/>
    <col min="3877" max="4096" width="9" style="129"/>
    <col min="4097" max="4097" width="3.125" style="129" customWidth="1"/>
    <col min="4098" max="4098" width="19.625" style="129" customWidth="1"/>
    <col min="4099" max="4099" width="8" style="129" customWidth="1"/>
    <col min="4100" max="4100" width="4.75" style="129" customWidth="1"/>
    <col min="4101" max="4101" width="6.75" style="129" customWidth="1"/>
    <col min="4102" max="4110" width="10.125" style="129" customWidth="1"/>
    <col min="4111" max="4112" width="7.625" style="129" customWidth="1"/>
    <col min="4113" max="4113" width="7.375" style="129" bestFit="1" customWidth="1"/>
    <col min="4114" max="4114" width="15.375" style="129" customWidth="1"/>
    <col min="4115" max="4115" width="4.5" style="129" customWidth="1"/>
    <col min="4116" max="4116" width="5.125" style="129" bestFit="1" customWidth="1"/>
    <col min="4117" max="4117" width="9" style="129" bestFit="1" customWidth="1"/>
    <col min="4118" max="4118" width="5.5" style="129" bestFit="1" customWidth="1"/>
    <col min="4119" max="4121" width="5.125" style="129" bestFit="1" customWidth="1"/>
    <col min="4122" max="4122" width="7.375" style="129" bestFit="1" customWidth="1"/>
    <col min="4123" max="4125" width="5.125" style="129" bestFit="1" customWidth="1"/>
    <col min="4126" max="4126" width="4" style="129" bestFit="1" customWidth="1"/>
    <col min="4127" max="4132" width="5.125" style="129" bestFit="1" customWidth="1"/>
    <col min="4133" max="4352" width="9" style="129"/>
    <col min="4353" max="4353" width="3.125" style="129" customWidth="1"/>
    <col min="4354" max="4354" width="19.625" style="129" customWidth="1"/>
    <col min="4355" max="4355" width="8" style="129" customWidth="1"/>
    <col min="4356" max="4356" width="4.75" style="129" customWidth="1"/>
    <col min="4357" max="4357" width="6.75" style="129" customWidth="1"/>
    <col min="4358" max="4366" width="10.125" style="129" customWidth="1"/>
    <col min="4367" max="4368" width="7.625" style="129" customWidth="1"/>
    <col min="4369" max="4369" width="7.375" style="129" bestFit="1" customWidth="1"/>
    <col min="4370" max="4370" width="15.375" style="129" customWidth="1"/>
    <col min="4371" max="4371" width="4.5" style="129" customWidth="1"/>
    <col min="4372" max="4372" width="5.125" style="129" bestFit="1" customWidth="1"/>
    <col min="4373" max="4373" width="9" style="129" bestFit="1" customWidth="1"/>
    <col min="4374" max="4374" width="5.5" style="129" bestFit="1" customWidth="1"/>
    <col min="4375" max="4377" width="5.125" style="129" bestFit="1" customWidth="1"/>
    <col min="4378" max="4378" width="7.375" style="129" bestFit="1" customWidth="1"/>
    <col min="4379" max="4381" width="5.125" style="129" bestFit="1" customWidth="1"/>
    <col min="4382" max="4382" width="4" style="129" bestFit="1" customWidth="1"/>
    <col min="4383" max="4388" width="5.125" style="129" bestFit="1" customWidth="1"/>
    <col min="4389" max="4608" width="9" style="129"/>
    <col min="4609" max="4609" width="3.125" style="129" customWidth="1"/>
    <col min="4610" max="4610" width="19.625" style="129" customWidth="1"/>
    <col min="4611" max="4611" width="8" style="129" customWidth="1"/>
    <col min="4612" max="4612" width="4.75" style="129" customWidth="1"/>
    <col min="4613" max="4613" width="6.75" style="129" customWidth="1"/>
    <col min="4614" max="4622" width="10.125" style="129" customWidth="1"/>
    <col min="4623" max="4624" width="7.625" style="129" customWidth="1"/>
    <col min="4625" max="4625" width="7.375" style="129" bestFit="1" customWidth="1"/>
    <col min="4626" max="4626" width="15.375" style="129" customWidth="1"/>
    <col min="4627" max="4627" width="4.5" style="129" customWidth="1"/>
    <col min="4628" max="4628" width="5.125" style="129" bestFit="1" customWidth="1"/>
    <col min="4629" max="4629" width="9" style="129" bestFit="1" customWidth="1"/>
    <col min="4630" max="4630" width="5.5" style="129" bestFit="1" customWidth="1"/>
    <col min="4631" max="4633" width="5.125" style="129" bestFit="1" customWidth="1"/>
    <col min="4634" max="4634" width="7.375" style="129" bestFit="1" customWidth="1"/>
    <col min="4635" max="4637" width="5.125" style="129" bestFit="1" customWidth="1"/>
    <col min="4638" max="4638" width="4" style="129" bestFit="1" customWidth="1"/>
    <col min="4639" max="4644" width="5.125" style="129" bestFit="1" customWidth="1"/>
    <col min="4645" max="4864" width="9" style="129"/>
    <col min="4865" max="4865" width="3.125" style="129" customWidth="1"/>
    <col min="4866" max="4866" width="19.625" style="129" customWidth="1"/>
    <col min="4867" max="4867" width="8" style="129" customWidth="1"/>
    <col min="4868" max="4868" width="4.75" style="129" customWidth="1"/>
    <col min="4869" max="4869" width="6.75" style="129" customWidth="1"/>
    <col min="4870" max="4878" width="10.125" style="129" customWidth="1"/>
    <col min="4879" max="4880" width="7.625" style="129" customWidth="1"/>
    <col min="4881" max="4881" width="7.375" style="129" bestFit="1" customWidth="1"/>
    <col min="4882" max="4882" width="15.375" style="129" customWidth="1"/>
    <col min="4883" max="4883" width="4.5" style="129" customWidth="1"/>
    <col min="4884" max="4884" width="5.125" style="129" bestFit="1" customWidth="1"/>
    <col min="4885" max="4885" width="9" style="129" bestFit="1" customWidth="1"/>
    <col min="4886" max="4886" width="5.5" style="129" bestFit="1" customWidth="1"/>
    <col min="4887" max="4889" width="5.125" style="129" bestFit="1" customWidth="1"/>
    <col min="4890" max="4890" width="7.375" style="129" bestFit="1" customWidth="1"/>
    <col min="4891" max="4893" width="5.125" style="129" bestFit="1" customWidth="1"/>
    <col min="4894" max="4894" width="4" style="129" bestFit="1" customWidth="1"/>
    <col min="4895" max="4900" width="5.125" style="129" bestFit="1" customWidth="1"/>
    <col min="4901" max="5120" width="9" style="129"/>
    <col min="5121" max="5121" width="3.125" style="129" customWidth="1"/>
    <col min="5122" max="5122" width="19.625" style="129" customWidth="1"/>
    <col min="5123" max="5123" width="8" style="129" customWidth="1"/>
    <col min="5124" max="5124" width="4.75" style="129" customWidth="1"/>
    <col min="5125" max="5125" width="6.75" style="129" customWidth="1"/>
    <col min="5126" max="5134" width="10.125" style="129" customWidth="1"/>
    <col min="5135" max="5136" width="7.625" style="129" customWidth="1"/>
    <col min="5137" max="5137" width="7.375" style="129" bestFit="1" customWidth="1"/>
    <col min="5138" max="5138" width="15.375" style="129" customWidth="1"/>
    <col min="5139" max="5139" width="4.5" style="129" customWidth="1"/>
    <col min="5140" max="5140" width="5.125" style="129" bestFit="1" customWidth="1"/>
    <col min="5141" max="5141" width="9" style="129" bestFit="1" customWidth="1"/>
    <col min="5142" max="5142" width="5.5" style="129" bestFit="1" customWidth="1"/>
    <col min="5143" max="5145" width="5.125" style="129" bestFit="1" customWidth="1"/>
    <col min="5146" max="5146" width="7.375" style="129" bestFit="1" customWidth="1"/>
    <col min="5147" max="5149" width="5.125" style="129" bestFit="1" customWidth="1"/>
    <col min="5150" max="5150" width="4" style="129" bestFit="1" customWidth="1"/>
    <col min="5151" max="5156" width="5.125" style="129" bestFit="1" customWidth="1"/>
    <col min="5157" max="5376" width="9" style="129"/>
    <col min="5377" max="5377" width="3.125" style="129" customWidth="1"/>
    <col min="5378" max="5378" width="19.625" style="129" customWidth="1"/>
    <col min="5379" max="5379" width="8" style="129" customWidth="1"/>
    <col min="5380" max="5380" width="4.75" style="129" customWidth="1"/>
    <col min="5381" max="5381" width="6.75" style="129" customWidth="1"/>
    <col min="5382" max="5390" width="10.125" style="129" customWidth="1"/>
    <col min="5391" max="5392" width="7.625" style="129" customWidth="1"/>
    <col min="5393" max="5393" width="7.375" style="129" bestFit="1" customWidth="1"/>
    <col min="5394" max="5394" width="15.375" style="129" customWidth="1"/>
    <col min="5395" max="5395" width="4.5" style="129" customWidth="1"/>
    <col min="5396" max="5396" width="5.125" style="129" bestFit="1" customWidth="1"/>
    <col min="5397" max="5397" width="9" style="129" bestFit="1" customWidth="1"/>
    <col min="5398" max="5398" width="5.5" style="129" bestFit="1" customWidth="1"/>
    <col min="5399" max="5401" width="5.125" style="129" bestFit="1" customWidth="1"/>
    <col min="5402" max="5402" width="7.375" style="129" bestFit="1" customWidth="1"/>
    <col min="5403" max="5405" width="5.125" style="129" bestFit="1" customWidth="1"/>
    <col min="5406" max="5406" width="4" style="129" bestFit="1" customWidth="1"/>
    <col min="5407" max="5412" width="5.125" style="129" bestFit="1" customWidth="1"/>
    <col min="5413" max="5632" width="9" style="129"/>
    <col min="5633" max="5633" width="3.125" style="129" customWidth="1"/>
    <col min="5634" max="5634" width="19.625" style="129" customWidth="1"/>
    <col min="5635" max="5635" width="8" style="129" customWidth="1"/>
    <col min="5636" max="5636" width="4.75" style="129" customWidth="1"/>
    <col min="5637" max="5637" width="6.75" style="129" customWidth="1"/>
    <col min="5638" max="5646" width="10.125" style="129" customWidth="1"/>
    <col min="5647" max="5648" width="7.625" style="129" customWidth="1"/>
    <col min="5649" max="5649" width="7.375" style="129" bestFit="1" customWidth="1"/>
    <col min="5650" max="5650" width="15.375" style="129" customWidth="1"/>
    <col min="5651" max="5651" width="4.5" style="129" customWidth="1"/>
    <col min="5652" max="5652" width="5.125" style="129" bestFit="1" customWidth="1"/>
    <col min="5653" max="5653" width="9" style="129" bestFit="1" customWidth="1"/>
    <col min="5654" max="5654" width="5.5" style="129" bestFit="1" customWidth="1"/>
    <col min="5655" max="5657" width="5.125" style="129" bestFit="1" customWidth="1"/>
    <col min="5658" max="5658" width="7.375" style="129" bestFit="1" customWidth="1"/>
    <col min="5659" max="5661" width="5.125" style="129" bestFit="1" customWidth="1"/>
    <col min="5662" max="5662" width="4" style="129" bestFit="1" customWidth="1"/>
    <col min="5663" max="5668" width="5.125" style="129" bestFit="1" customWidth="1"/>
    <col min="5669" max="5888" width="9" style="129"/>
    <col min="5889" max="5889" width="3.125" style="129" customWidth="1"/>
    <col min="5890" max="5890" width="19.625" style="129" customWidth="1"/>
    <col min="5891" max="5891" width="8" style="129" customWidth="1"/>
    <col min="5892" max="5892" width="4.75" style="129" customWidth="1"/>
    <col min="5893" max="5893" width="6.75" style="129" customWidth="1"/>
    <col min="5894" max="5902" width="10.125" style="129" customWidth="1"/>
    <col min="5903" max="5904" width="7.625" style="129" customWidth="1"/>
    <col min="5905" max="5905" width="7.375" style="129" bestFit="1" customWidth="1"/>
    <col min="5906" max="5906" width="15.375" style="129" customWidth="1"/>
    <col min="5907" max="5907" width="4.5" style="129" customWidth="1"/>
    <col min="5908" max="5908" width="5.125" style="129" bestFit="1" customWidth="1"/>
    <col min="5909" max="5909" width="9" style="129" bestFit="1" customWidth="1"/>
    <col min="5910" max="5910" width="5.5" style="129" bestFit="1" customWidth="1"/>
    <col min="5911" max="5913" width="5.125" style="129" bestFit="1" customWidth="1"/>
    <col min="5914" max="5914" width="7.375" style="129" bestFit="1" customWidth="1"/>
    <col min="5915" max="5917" width="5.125" style="129" bestFit="1" customWidth="1"/>
    <col min="5918" max="5918" width="4" style="129" bestFit="1" customWidth="1"/>
    <col min="5919" max="5924" width="5.125" style="129" bestFit="1" customWidth="1"/>
    <col min="5925" max="6144" width="9" style="129"/>
    <col min="6145" max="6145" width="3.125" style="129" customWidth="1"/>
    <col min="6146" max="6146" width="19.625" style="129" customWidth="1"/>
    <col min="6147" max="6147" width="8" style="129" customWidth="1"/>
    <col min="6148" max="6148" width="4.75" style="129" customWidth="1"/>
    <col min="6149" max="6149" width="6.75" style="129" customWidth="1"/>
    <col min="6150" max="6158" width="10.125" style="129" customWidth="1"/>
    <col min="6159" max="6160" width="7.625" style="129" customWidth="1"/>
    <col min="6161" max="6161" width="7.375" style="129" bestFit="1" customWidth="1"/>
    <col min="6162" max="6162" width="15.375" style="129" customWidth="1"/>
    <col min="6163" max="6163" width="4.5" style="129" customWidth="1"/>
    <col min="6164" max="6164" width="5.125" style="129" bestFit="1" customWidth="1"/>
    <col min="6165" max="6165" width="9" style="129" bestFit="1" customWidth="1"/>
    <col min="6166" max="6166" width="5.5" style="129" bestFit="1" customWidth="1"/>
    <col min="6167" max="6169" width="5.125" style="129" bestFit="1" customWidth="1"/>
    <col min="6170" max="6170" width="7.375" style="129" bestFit="1" customWidth="1"/>
    <col min="6171" max="6173" width="5.125" style="129" bestFit="1" customWidth="1"/>
    <col min="6174" max="6174" width="4" style="129" bestFit="1" customWidth="1"/>
    <col min="6175" max="6180" width="5.125" style="129" bestFit="1" customWidth="1"/>
    <col min="6181" max="6400" width="9" style="129"/>
    <col min="6401" max="6401" width="3.125" style="129" customWidth="1"/>
    <col min="6402" max="6402" width="19.625" style="129" customWidth="1"/>
    <col min="6403" max="6403" width="8" style="129" customWidth="1"/>
    <col min="6404" max="6404" width="4.75" style="129" customWidth="1"/>
    <col min="6405" max="6405" width="6.75" style="129" customWidth="1"/>
    <col min="6406" max="6414" width="10.125" style="129" customWidth="1"/>
    <col min="6415" max="6416" width="7.625" style="129" customWidth="1"/>
    <col min="6417" max="6417" width="7.375" style="129" bestFit="1" customWidth="1"/>
    <col min="6418" max="6418" width="15.375" style="129" customWidth="1"/>
    <col min="6419" max="6419" width="4.5" style="129" customWidth="1"/>
    <col min="6420" max="6420" width="5.125" style="129" bestFit="1" customWidth="1"/>
    <col min="6421" max="6421" width="9" style="129" bestFit="1" customWidth="1"/>
    <col min="6422" max="6422" width="5.5" style="129" bestFit="1" customWidth="1"/>
    <col min="6423" max="6425" width="5.125" style="129" bestFit="1" customWidth="1"/>
    <col min="6426" max="6426" width="7.375" style="129" bestFit="1" customWidth="1"/>
    <col min="6427" max="6429" width="5.125" style="129" bestFit="1" customWidth="1"/>
    <col min="6430" max="6430" width="4" style="129" bestFit="1" customWidth="1"/>
    <col min="6431" max="6436" width="5.125" style="129" bestFit="1" customWidth="1"/>
    <col min="6437" max="6656" width="9" style="129"/>
    <col min="6657" max="6657" width="3.125" style="129" customWidth="1"/>
    <col min="6658" max="6658" width="19.625" style="129" customWidth="1"/>
    <col min="6659" max="6659" width="8" style="129" customWidth="1"/>
    <col min="6660" max="6660" width="4.75" style="129" customWidth="1"/>
    <col min="6661" max="6661" width="6.75" style="129" customWidth="1"/>
    <col min="6662" max="6670" width="10.125" style="129" customWidth="1"/>
    <col min="6671" max="6672" width="7.625" style="129" customWidth="1"/>
    <col min="6673" max="6673" width="7.375" style="129" bestFit="1" customWidth="1"/>
    <col min="6674" max="6674" width="15.375" style="129" customWidth="1"/>
    <col min="6675" max="6675" width="4.5" style="129" customWidth="1"/>
    <col min="6676" max="6676" width="5.125" style="129" bestFit="1" customWidth="1"/>
    <col min="6677" max="6677" width="9" style="129" bestFit="1" customWidth="1"/>
    <col min="6678" max="6678" width="5.5" style="129" bestFit="1" customWidth="1"/>
    <col min="6679" max="6681" width="5.125" style="129" bestFit="1" customWidth="1"/>
    <col min="6682" max="6682" width="7.375" style="129" bestFit="1" customWidth="1"/>
    <col min="6683" max="6685" width="5.125" style="129" bestFit="1" customWidth="1"/>
    <col min="6686" max="6686" width="4" style="129" bestFit="1" customWidth="1"/>
    <col min="6687" max="6692" width="5.125" style="129" bestFit="1" customWidth="1"/>
    <col min="6693" max="6912" width="9" style="129"/>
    <col min="6913" max="6913" width="3.125" style="129" customWidth="1"/>
    <col min="6914" max="6914" width="19.625" style="129" customWidth="1"/>
    <col min="6915" max="6915" width="8" style="129" customWidth="1"/>
    <col min="6916" max="6916" width="4.75" style="129" customWidth="1"/>
    <col min="6917" max="6917" width="6.75" style="129" customWidth="1"/>
    <col min="6918" max="6926" width="10.125" style="129" customWidth="1"/>
    <col min="6927" max="6928" width="7.625" style="129" customWidth="1"/>
    <col min="6929" max="6929" width="7.375" style="129" bestFit="1" customWidth="1"/>
    <col min="6930" max="6930" width="15.375" style="129" customWidth="1"/>
    <col min="6931" max="6931" width="4.5" style="129" customWidth="1"/>
    <col min="6932" max="6932" width="5.125" style="129" bestFit="1" customWidth="1"/>
    <col min="6933" max="6933" width="9" style="129" bestFit="1" customWidth="1"/>
    <col min="6934" max="6934" width="5.5" style="129" bestFit="1" customWidth="1"/>
    <col min="6935" max="6937" width="5.125" style="129" bestFit="1" customWidth="1"/>
    <col min="6938" max="6938" width="7.375" style="129" bestFit="1" customWidth="1"/>
    <col min="6939" max="6941" width="5.125" style="129" bestFit="1" customWidth="1"/>
    <col min="6942" max="6942" width="4" style="129" bestFit="1" customWidth="1"/>
    <col min="6943" max="6948" width="5.125" style="129" bestFit="1" customWidth="1"/>
    <col min="6949" max="7168" width="9" style="129"/>
    <col min="7169" max="7169" width="3.125" style="129" customWidth="1"/>
    <col min="7170" max="7170" width="19.625" style="129" customWidth="1"/>
    <col min="7171" max="7171" width="8" style="129" customWidth="1"/>
    <col min="7172" max="7172" width="4.75" style="129" customWidth="1"/>
    <col min="7173" max="7173" width="6.75" style="129" customWidth="1"/>
    <col min="7174" max="7182" width="10.125" style="129" customWidth="1"/>
    <col min="7183" max="7184" width="7.625" style="129" customWidth="1"/>
    <col min="7185" max="7185" width="7.375" style="129" bestFit="1" customWidth="1"/>
    <col min="7186" max="7186" width="15.375" style="129" customWidth="1"/>
    <col min="7187" max="7187" width="4.5" style="129" customWidth="1"/>
    <col min="7188" max="7188" width="5.125" style="129" bestFit="1" customWidth="1"/>
    <col min="7189" max="7189" width="9" style="129" bestFit="1" customWidth="1"/>
    <col min="7190" max="7190" width="5.5" style="129" bestFit="1" customWidth="1"/>
    <col min="7191" max="7193" width="5.125" style="129" bestFit="1" customWidth="1"/>
    <col min="7194" max="7194" width="7.375" style="129" bestFit="1" customWidth="1"/>
    <col min="7195" max="7197" width="5.125" style="129" bestFit="1" customWidth="1"/>
    <col min="7198" max="7198" width="4" style="129" bestFit="1" customWidth="1"/>
    <col min="7199" max="7204" width="5.125" style="129" bestFit="1" customWidth="1"/>
    <col min="7205" max="7424" width="9" style="129"/>
    <col min="7425" max="7425" width="3.125" style="129" customWidth="1"/>
    <col min="7426" max="7426" width="19.625" style="129" customWidth="1"/>
    <col min="7427" max="7427" width="8" style="129" customWidth="1"/>
    <col min="7428" max="7428" width="4.75" style="129" customWidth="1"/>
    <col min="7429" max="7429" width="6.75" style="129" customWidth="1"/>
    <col min="7430" max="7438" width="10.125" style="129" customWidth="1"/>
    <col min="7439" max="7440" width="7.625" style="129" customWidth="1"/>
    <col min="7441" max="7441" width="7.375" style="129" bestFit="1" customWidth="1"/>
    <col min="7442" max="7442" width="15.375" style="129" customWidth="1"/>
    <col min="7443" max="7443" width="4.5" style="129" customWidth="1"/>
    <col min="7444" max="7444" width="5.125" style="129" bestFit="1" customWidth="1"/>
    <col min="7445" max="7445" width="9" style="129" bestFit="1" customWidth="1"/>
    <col min="7446" max="7446" width="5.5" style="129" bestFit="1" customWidth="1"/>
    <col min="7447" max="7449" width="5.125" style="129" bestFit="1" customWidth="1"/>
    <col min="7450" max="7450" width="7.375" style="129" bestFit="1" customWidth="1"/>
    <col min="7451" max="7453" width="5.125" style="129" bestFit="1" customWidth="1"/>
    <col min="7454" max="7454" width="4" style="129" bestFit="1" customWidth="1"/>
    <col min="7455" max="7460" width="5.125" style="129" bestFit="1" customWidth="1"/>
    <col min="7461" max="7680" width="9" style="129"/>
    <col min="7681" max="7681" width="3.125" style="129" customWidth="1"/>
    <col min="7682" max="7682" width="19.625" style="129" customWidth="1"/>
    <col min="7683" max="7683" width="8" style="129" customWidth="1"/>
    <col min="7684" max="7684" width="4.75" style="129" customWidth="1"/>
    <col min="7685" max="7685" width="6.75" style="129" customWidth="1"/>
    <col min="7686" max="7694" width="10.125" style="129" customWidth="1"/>
    <col min="7695" max="7696" width="7.625" style="129" customWidth="1"/>
    <col min="7697" max="7697" width="7.375" style="129" bestFit="1" customWidth="1"/>
    <col min="7698" max="7698" width="15.375" style="129" customWidth="1"/>
    <col min="7699" max="7699" width="4.5" style="129" customWidth="1"/>
    <col min="7700" max="7700" width="5.125" style="129" bestFit="1" customWidth="1"/>
    <col min="7701" max="7701" width="9" style="129" bestFit="1" customWidth="1"/>
    <col min="7702" max="7702" width="5.5" style="129" bestFit="1" customWidth="1"/>
    <col min="7703" max="7705" width="5.125" style="129" bestFit="1" customWidth="1"/>
    <col min="7706" max="7706" width="7.375" style="129" bestFit="1" customWidth="1"/>
    <col min="7707" max="7709" width="5.125" style="129" bestFit="1" customWidth="1"/>
    <col min="7710" max="7710" width="4" style="129" bestFit="1" customWidth="1"/>
    <col min="7711" max="7716" width="5.125" style="129" bestFit="1" customWidth="1"/>
    <col min="7717" max="7936" width="9" style="129"/>
    <col min="7937" max="7937" width="3.125" style="129" customWidth="1"/>
    <col min="7938" max="7938" width="19.625" style="129" customWidth="1"/>
    <col min="7939" max="7939" width="8" style="129" customWidth="1"/>
    <col min="7940" max="7940" width="4.75" style="129" customWidth="1"/>
    <col min="7941" max="7941" width="6.75" style="129" customWidth="1"/>
    <col min="7942" max="7950" width="10.125" style="129" customWidth="1"/>
    <col min="7951" max="7952" width="7.625" style="129" customWidth="1"/>
    <col min="7953" max="7953" width="7.375" style="129" bestFit="1" customWidth="1"/>
    <col min="7954" max="7954" width="15.375" style="129" customWidth="1"/>
    <col min="7955" max="7955" width="4.5" style="129" customWidth="1"/>
    <col min="7956" max="7956" width="5.125" style="129" bestFit="1" customWidth="1"/>
    <col min="7957" max="7957" width="9" style="129" bestFit="1" customWidth="1"/>
    <col min="7958" max="7958" width="5.5" style="129" bestFit="1" customWidth="1"/>
    <col min="7959" max="7961" width="5.125" style="129" bestFit="1" customWidth="1"/>
    <col min="7962" max="7962" width="7.375" style="129" bestFit="1" customWidth="1"/>
    <col min="7963" max="7965" width="5.125" style="129" bestFit="1" customWidth="1"/>
    <col min="7966" max="7966" width="4" style="129" bestFit="1" customWidth="1"/>
    <col min="7967" max="7972" width="5.125" style="129" bestFit="1" customWidth="1"/>
    <col min="7973" max="8192" width="9" style="129"/>
    <col min="8193" max="8193" width="3.125" style="129" customWidth="1"/>
    <col min="8194" max="8194" width="19.625" style="129" customWidth="1"/>
    <col min="8195" max="8195" width="8" style="129" customWidth="1"/>
    <col min="8196" max="8196" width="4.75" style="129" customWidth="1"/>
    <col min="8197" max="8197" width="6.75" style="129" customWidth="1"/>
    <col min="8198" max="8206" width="10.125" style="129" customWidth="1"/>
    <col min="8207" max="8208" width="7.625" style="129" customWidth="1"/>
    <col min="8209" max="8209" width="7.375" style="129" bestFit="1" customWidth="1"/>
    <col min="8210" max="8210" width="15.375" style="129" customWidth="1"/>
    <col min="8211" max="8211" width="4.5" style="129" customWidth="1"/>
    <col min="8212" max="8212" width="5.125" style="129" bestFit="1" customWidth="1"/>
    <col min="8213" max="8213" width="9" style="129" bestFit="1" customWidth="1"/>
    <col min="8214" max="8214" width="5.5" style="129" bestFit="1" customWidth="1"/>
    <col min="8215" max="8217" width="5.125" style="129" bestFit="1" customWidth="1"/>
    <col min="8218" max="8218" width="7.375" style="129" bestFit="1" customWidth="1"/>
    <col min="8219" max="8221" width="5.125" style="129" bestFit="1" customWidth="1"/>
    <col min="8222" max="8222" width="4" style="129" bestFit="1" customWidth="1"/>
    <col min="8223" max="8228" width="5.125" style="129" bestFit="1" customWidth="1"/>
    <col min="8229" max="8448" width="9" style="129"/>
    <col min="8449" max="8449" width="3.125" style="129" customWidth="1"/>
    <col min="8450" max="8450" width="19.625" style="129" customWidth="1"/>
    <col min="8451" max="8451" width="8" style="129" customWidth="1"/>
    <col min="8452" max="8452" width="4.75" style="129" customWidth="1"/>
    <col min="8453" max="8453" width="6.75" style="129" customWidth="1"/>
    <col min="8454" max="8462" width="10.125" style="129" customWidth="1"/>
    <col min="8463" max="8464" width="7.625" style="129" customWidth="1"/>
    <col min="8465" max="8465" width="7.375" style="129" bestFit="1" customWidth="1"/>
    <col min="8466" max="8466" width="15.375" style="129" customWidth="1"/>
    <col min="8467" max="8467" width="4.5" style="129" customWidth="1"/>
    <col min="8468" max="8468" width="5.125" style="129" bestFit="1" customWidth="1"/>
    <col min="8469" max="8469" width="9" style="129" bestFit="1" customWidth="1"/>
    <col min="8470" max="8470" width="5.5" style="129" bestFit="1" customWidth="1"/>
    <col min="8471" max="8473" width="5.125" style="129" bestFit="1" customWidth="1"/>
    <col min="8474" max="8474" width="7.375" style="129" bestFit="1" customWidth="1"/>
    <col min="8475" max="8477" width="5.125" style="129" bestFit="1" customWidth="1"/>
    <col min="8478" max="8478" width="4" style="129" bestFit="1" customWidth="1"/>
    <col min="8479" max="8484" width="5.125" style="129" bestFit="1" customWidth="1"/>
    <col min="8485" max="8704" width="9" style="129"/>
    <col min="8705" max="8705" width="3.125" style="129" customWidth="1"/>
    <col min="8706" max="8706" width="19.625" style="129" customWidth="1"/>
    <col min="8707" max="8707" width="8" style="129" customWidth="1"/>
    <col min="8708" max="8708" width="4.75" style="129" customWidth="1"/>
    <col min="8709" max="8709" width="6.75" style="129" customWidth="1"/>
    <col min="8710" max="8718" width="10.125" style="129" customWidth="1"/>
    <col min="8719" max="8720" width="7.625" style="129" customWidth="1"/>
    <col min="8721" max="8721" width="7.375" style="129" bestFit="1" customWidth="1"/>
    <col min="8722" max="8722" width="15.375" style="129" customWidth="1"/>
    <col min="8723" max="8723" width="4.5" style="129" customWidth="1"/>
    <col min="8724" max="8724" width="5.125" style="129" bestFit="1" customWidth="1"/>
    <col min="8725" max="8725" width="9" style="129" bestFit="1" customWidth="1"/>
    <col min="8726" max="8726" width="5.5" style="129" bestFit="1" customWidth="1"/>
    <col min="8727" max="8729" width="5.125" style="129" bestFit="1" customWidth="1"/>
    <col min="8730" max="8730" width="7.375" style="129" bestFit="1" customWidth="1"/>
    <col min="8731" max="8733" width="5.125" style="129" bestFit="1" customWidth="1"/>
    <col min="8734" max="8734" width="4" style="129" bestFit="1" customWidth="1"/>
    <col min="8735" max="8740" width="5.125" style="129" bestFit="1" customWidth="1"/>
    <col min="8741" max="8960" width="9" style="129"/>
    <col min="8961" max="8961" width="3.125" style="129" customWidth="1"/>
    <col min="8962" max="8962" width="19.625" style="129" customWidth="1"/>
    <col min="8963" max="8963" width="8" style="129" customWidth="1"/>
    <col min="8964" max="8964" width="4.75" style="129" customWidth="1"/>
    <col min="8965" max="8965" width="6.75" style="129" customWidth="1"/>
    <col min="8966" max="8974" width="10.125" style="129" customWidth="1"/>
    <col min="8975" max="8976" width="7.625" style="129" customWidth="1"/>
    <col min="8977" max="8977" width="7.375" style="129" bestFit="1" customWidth="1"/>
    <col min="8978" max="8978" width="15.375" style="129" customWidth="1"/>
    <col min="8979" max="8979" width="4.5" style="129" customWidth="1"/>
    <col min="8980" max="8980" width="5.125" style="129" bestFit="1" customWidth="1"/>
    <col min="8981" max="8981" width="9" style="129" bestFit="1" customWidth="1"/>
    <col min="8982" max="8982" width="5.5" style="129" bestFit="1" customWidth="1"/>
    <col min="8983" max="8985" width="5.125" style="129" bestFit="1" customWidth="1"/>
    <col min="8986" max="8986" width="7.375" style="129" bestFit="1" customWidth="1"/>
    <col min="8987" max="8989" width="5.125" style="129" bestFit="1" customWidth="1"/>
    <col min="8990" max="8990" width="4" style="129" bestFit="1" customWidth="1"/>
    <col min="8991" max="8996" width="5.125" style="129" bestFit="1" customWidth="1"/>
    <col min="8997" max="9216" width="9" style="129"/>
    <col min="9217" max="9217" width="3.125" style="129" customWidth="1"/>
    <col min="9218" max="9218" width="19.625" style="129" customWidth="1"/>
    <col min="9219" max="9219" width="8" style="129" customWidth="1"/>
    <col min="9220" max="9220" width="4.75" style="129" customWidth="1"/>
    <col min="9221" max="9221" width="6.75" style="129" customWidth="1"/>
    <col min="9222" max="9230" width="10.125" style="129" customWidth="1"/>
    <col min="9231" max="9232" width="7.625" style="129" customWidth="1"/>
    <col min="9233" max="9233" width="7.375" style="129" bestFit="1" customWidth="1"/>
    <col min="9234" max="9234" width="15.375" style="129" customWidth="1"/>
    <col min="9235" max="9235" width="4.5" style="129" customWidth="1"/>
    <col min="9236" max="9236" width="5.125" style="129" bestFit="1" customWidth="1"/>
    <col min="9237" max="9237" width="9" style="129" bestFit="1" customWidth="1"/>
    <col min="9238" max="9238" width="5.5" style="129" bestFit="1" customWidth="1"/>
    <col min="9239" max="9241" width="5.125" style="129" bestFit="1" customWidth="1"/>
    <col min="9242" max="9242" width="7.375" style="129" bestFit="1" customWidth="1"/>
    <col min="9243" max="9245" width="5.125" style="129" bestFit="1" customWidth="1"/>
    <col min="9246" max="9246" width="4" style="129" bestFit="1" customWidth="1"/>
    <col min="9247" max="9252" width="5.125" style="129" bestFit="1" customWidth="1"/>
    <col min="9253" max="9472" width="9" style="129"/>
    <col min="9473" max="9473" width="3.125" style="129" customWidth="1"/>
    <col min="9474" max="9474" width="19.625" style="129" customWidth="1"/>
    <col min="9475" max="9475" width="8" style="129" customWidth="1"/>
    <col min="9476" max="9476" width="4.75" style="129" customWidth="1"/>
    <col min="9477" max="9477" width="6.75" style="129" customWidth="1"/>
    <col min="9478" max="9486" width="10.125" style="129" customWidth="1"/>
    <col min="9487" max="9488" width="7.625" style="129" customWidth="1"/>
    <col min="9489" max="9489" width="7.375" style="129" bestFit="1" customWidth="1"/>
    <col min="9490" max="9490" width="15.375" style="129" customWidth="1"/>
    <col min="9491" max="9491" width="4.5" style="129" customWidth="1"/>
    <col min="9492" max="9492" width="5.125" style="129" bestFit="1" customWidth="1"/>
    <col min="9493" max="9493" width="9" style="129" bestFit="1" customWidth="1"/>
    <col min="9494" max="9494" width="5.5" style="129" bestFit="1" customWidth="1"/>
    <col min="9495" max="9497" width="5.125" style="129" bestFit="1" customWidth="1"/>
    <col min="9498" max="9498" width="7.375" style="129" bestFit="1" customWidth="1"/>
    <col min="9499" max="9501" width="5.125" style="129" bestFit="1" customWidth="1"/>
    <col min="9502" max="9502" width="4" style="129" bestFit="1" customWidth="1"/>
    <col min="9503" max="9508" width="5.125" style="129" bestFit="1" customWidth="1"/>
    <col min="9509" max="9728" width="9" style="129"/>
    <col min="9729" max="9729" width="3.125" style="129" customWidth="1"/>
    <col min="9730" max="9730" width="19.625" style="129" customWidth="1"/>
    <col min="9731" max="9731" width="8" style="129" customWidth="1"/>
    <col min="9732" max="9732" width="4.75" style="129" customWidth="1"/>
    <col min="9733" max="9733" width="6.75" style="129" customWidth="1"/>
    <col min="9734" max="9742" width="10.125" style="129" customWidth="1"/>
    <col min="9743" max="9744" width="7.625" style="129" customWidth="1"/>
    <col min="9745" max="9745" width="7.375" style="129" bestFit="1" customWidth="1"/>
    <col min="9746" max="9746" width="15.375" style="129" customWidth="1"/>
    <col min="9747" max="9747" width="4.5" style="129" customWidth="1"/>
    <col min="9748" max="9748" width="5.125" style="129" bestFit="1" customWidth="1"/>
    <col min="9749" max="9749" width="9" style="129" bestFit="1" customWidth="1"/>
    <col min="9750" max="9750" width="5.5" style="129" bestFit="1" customWidth="1"/>
    <col min="9751" max="9753" width="5.125" style="129" bestFit="1" customWidth="1"/>
    <col min="9754" max="9754" width="7.375" style="129" bestFit="1" customWidth="1"/>
    <col min="9755" max="9757" width="5.125" style="129" bestFit="1" customWidth="1"/>
    <col min="9758" max="9758" width="4" style="129" bestFit="1" customWidth="1"/>
    <col min="9759" max="9764" width="5.125" style="129" bestFit="1" customWidth="1"/>
    <col min="9765" max="9984" width="9" style="129"/>
    <col min="9985" max="9985" width="3.125" style="129" customWidth="1"/>
    <col min="9986" max="9986" width="19.625" style="129" customWidth="1"/>
    <col min="9987" max="9987" width="8" style="129" customWidth="1"/>
    <col min="9988" max="9988" width="4.75" style="129" customWidth="1"/>
    <col min="9989" max="9989" width="6.75" style="129" customWidth="1"/>
    <col min="9990" max="9998" width="10.125" style="129" customWidth="1"/>
    <col min="9999" max="10000" width="7.625" style="129" customWidth="1"/>
    <col min="10001" max="10001" width="7.375" style="129" bestFit="1" customWidth="1"/>
    <col min="10002" max="10002" width="15.375" style="129" customWidth="1"/>
    <col min="10003" max="10003" width="4.5" style="129" customWidth="1"/>
    <col min="10004" max="10004" width="5.125" style="129" bestFit="1" customWidth="1"/>
    <col min="10005" max="10005" width="9" style="129" bestFit="1" customWidth="1"/>
    <col min="10006" max="10006" width="5.5" style="129" bestFit="1" customWidth="1"/>
    <col min="10007" max="10009" width="5.125" style="129" bestFit="1" customWidth="1"/>
    <col min="10010" max="10010" width="7.375" style="129" bestFit="1" customWidth="1"/>
    <col min="10011" max="10013" width="5.125" style="129" bestFit="1" customWidth="1"/>
    <col min="10014" max="10014" width="4" style="129" bestFit="1" customWidth="1"/>
    <col min="10015" max="10020" width="5.125" style="129" bestFit="1" customWidth="1"/>
    <col min="10021" max="10240" width="9" style="129"/>
    <col min="10241" max="10241" width="3.125" style="129" customWidth="1"/>
    <col min="10242" max="10242" width="19.625" style="129" customWidth="1"/>
    <col min="10243" max="10243" width="8" style="129" customWidth="1"/>
    <col min="10244" max="10244" width="4.75" style="129" customWidth="1"/>
    <col min="10245" max="10245" width="6.75" style="129" customWidth="1"/>
    <col min="10246" max="10254" width="10.125" style="129" customWidth="1"/>
    <col min="10255" max="10256" width="7.625" style="129" customWidth="1"/>
    <col min="10257" max="10257" width="7.375" style="129" bestFit="1" customWidth="1"/>
    <col min="10258" max="10258" width="15.375" style="129" customWidth="1"/>
    <col min="10259" max="10259" width="4.5" style="129" customWidth="1"/>
    <col min="10260" max="10260" width="5.125" style="129" bestFit="1" customWidth="1"/>
    <col min="10261" max="10261" width="9" style="129" bestFit="1" customWidth="1"/>
    <col min="10262" max="10262" width="5.5" style="129" bestFit="1" customWidth="1"/>
    <col min="10263" max="10265" width="5.125" style="129" bestFit="1" customWidth="1"/>
    <col min="10266" max="10266" width="7.375" style="129" bestFit="1" customWidth="1"/>
    <col min="10267" max="10269" width="5.125" style="129" bestFit="1" customWidth="1"/>
    <col min="10270" max="10270" width="4" style="129" bestFit="1" customWidth="1"/>
    <col min="10271" max="10276" width="5.125" style="129" bestFit="1" customWidth="1"/>
    <col min="10277" max="10496" width="9" style="129"/>
    <col min="10497" max="10497" width="3.125" style="129" customWidth="1"/>
    <col min="10498" max="10498" width="19.625" style="129" customWidth="1"/>
    <col min="10499" max="10499" width="8" style="129" customWidth="1"/>
    <col min="10500" max="10500" width="4.75" style="129" customWidth="1"/>
    <col min="10501" max="10501" width="6.75" style="129" customWidth="1"/>
    <col min="10502" max="10510" width="10.125" style="129" customWidth="1"/>
    <col min="10511" max="10512" width="7.625" style="129" customWidth="1"/>
    <col min="10513" max="10513" width="7.375" style="129" bestFit="1" customWidth="1"/>
    <col min="10514" max="10514" width="15.375" style="129" customWidth="1"/>
    <col min="10515" max="10515" width="4.5" style="129" customWidth="1"/>
    <col min="10516" max="10516" width="5.125" style="129" bestFit="1" customWidth="1"/>
    <col min="10517" max="10517" width="9" style="129" bestFit="1" customWidth="1"/>
    <col min="10518" max="10518" width="5.5" style="129" bestFit="1" customWidth="1"/>
    <col min="10519" max="10521" width="5.125" style="129" bestFit="1" customWidth="1"/>
    <col min="10522" max="10522" width="7.375" style="129" bestFit="1" customWidth="1"/>
    <col min="10523" max="10525" width="5.125" style="129" bestFit="1" customWidth="1"/>
    <col min="10526" max="10526" width="4" style="129" bestFit="1" customWidth="1"/>
    <col min="10527" max="10532" width="5.125" style="129" bestFit="1" customWidth="1"/>
    <col min="10533" max="10752" width="9" style="129"/>
    <col min="10753" max="10753" width="3.125" style="129" customWidth="1"/>
    <col min="10754" max="10754" width="19.625" style="129" customWidth="1"/>
    <col min="10755" max="10755" width="8" style="129" customWidth="1"/>
    <col min="10756" max="10756" width="4.75" style="129" customWidth="1"/>
    <col min="10757" max="10757" width="6.75" style="129" customWidth="1"/>
    <col min="10758" max="10766" width="10.125" style="129" customWidth="1"/>
    <col min="10767" max="10768" width="7.625" style="129" customWidth="1"/>
    <col min="10769" max="10769" width="7.375" style="129" bestFit="1" customWidth="1"/>
    <col min="10770" max="10770" width="15.375" style="129" customWidth="1"/>
    <col min="10771" max="10771" width="4.5" style="129" customWidth="1"/>
    <col min="10772" max="10772" width="5.125" style="129" bestFit="1" customWidth="1"/>
    <col min="10773" max="10773" width="9" style="129" bestFit="1" customWidth="1"/>
    <col min="10774" max="10774" width="5.5" style="129" bestFit="1" customWidth="1"/>
    <col min="10775" max="10777" width="5.125" style="129" bestFit="1" customWidth="1"/>
    <col min="10778" max="10778" width="7.375" style="129" bestFit="1" customWidth="1"/>
    <col min="10779" max="10781" width="5.125" style="129" bestFit="1" customWidth="1"/>
    <col min="10782" max="10782" width="4" style="129" bestFit="1" customWidth="1"/>
    <col min="10783" max="10788" width="5.125" style="129" bestFit="1" customWidth="1"/>
    <col min="10789" max="11008" width="9" style="129"/>
    <col min="11009" max="11009" width="3.125" style="129" customWidth="1"/>
    <col min="11010" max="11010" width="19.625" style="129" customWidth="1"/>
    <col min="11011" max="11011" width="8" style="129" customWidth="1"/>
    <col min="11012" max="11012" width="4.75" style="129" customWidth="1"/>
    <col min="11013" max="11013" width="6.75" style="129" customWidth="1"/>
    <col min="11014" max="11022" width="10.125" style="129" customWidth="1"/>
    <col min="11023" max="11024" width="7.625" style="129" customWidth="1"/>
    <col min="11025" max="11025" width="7.375" style="129" bestFit="1" customWidth="1"/>
    <col min="11026" max="11026" width="15.375" style="129" customWidth="1"/>
    <col min="11027" max="11027" width="4.5" style="129" customWidth="1"/>
    <col min="11028" max="11028" width="5.125" style="129" bestFit="1" customWidth="1"/>
    <col min="11029" max="11029" width="9" style="129" bestFit="1" customWidth="1"/>
    <col min="11030" max="11030" width="5.5" style="129" bestFit="1" customWidth="1"/>
    <col min="11031" max="11033" width="5.125" style="129" bestFit="1" customWidth="1"/>
    <col min="11034" max="11034" width="7.375" style="129" bestFit="1" customWidth="1"/>
    <col min="11035" max="11037" width="5.125" style="129" bestFit="1" customWidth="1"/>
    <col min="11038" max="11038" width="4" style="129" bestFit="1" customWidth="1"/>
    <col min="11039" max="11044" width="5.125" style="129" bestFit="1" customWidth="1"/>
    <col min="11045" max="11264" width="9" style="129"/>
    <col min="11265" max="11265" width="3.125" style="129" customWidth="1"/>
    <col min="11266" max="11266" width="19.625" style="129" customWidth="1"/>
    <col min="11267" max="11267" width="8" style="129" customWidth="1"/>
    <col min="11268" max="11268" width="4.75" style="129" customWidth="1"/>
    <col min="11269" max="11269" width="6.75" style="129" customWidth="1"/>
    <col min="11270" max="11278" width="10.125" style="129" customWidth="1"/>
    <col min="11279" max="11280" width="7.625" style="129" customWidth="1"/>
    <col min="11281" max="11281" width="7.375" style="129" bestFit="1" customWidth="1"/>
    <col min="11282" max="11282" width="15.375" style="129" customWidth="1"/>
    <col min="11283" max="11283" width="4.5" style="129" customWidth="1"/>
    <col min="11284" max="11284" width="5.125" style="129" bestFit="1" customWidth="1"/>
    <col min="11285" max="11285" width="9" style="129" bestFit="1" customWidth="1"/>
    <col min="11286" max="11286" width="5.5" style="129" bestFit="1" customWidth="1"/>
    <col min="11287" max="11289" width="5.125" style="129" bestFit="1" customWidth="1"/>
    <col min="11290" max="11290" width="7.375" style="129" bestFit="1" customWidth="1"/>
    <col min="11291" max="11293" width="5.125" style="129" bestFit="1" customWidth="1"/>
    <col min="11294" max="11294" width="4" style="129" bestFit="1" customWidth="1"/>
    <col min="11295" max="11300" width="5.125" style="129" bestFit="1" customWidth="1"/>
    <col min="11301" max="11520" width="9" style="129"/>
    <col min="11521" max="11521" width="3.125" style="129" customWidth="1"/>
    <col min="11522" max="11522" width="19.625" style="129" customWidth="1"/>
    <col min="11523" max="11523" width="8" style="129" customWidth="1"/>
    <col min="11524" max="11524" width="4.75" style="129" customWidth="1"/>
    <col min="11525" max="11525" width="6.75" style="129" customWidth="1"/>
    <col min="11526" max="11534" width="10.125" style="129" customWidth="1"/>
    <col min="11535" max="11536" width="7.625" style="129" customWidth="1"/>
    <col min="11537" max="11537" width="7.375" style="129" bestFit="1" customWidth="1"/>
    <col min="11538" max="11538" width="15.375" style="129" customWidth="1"/>
    <col min="11539" max="11539" width="4.5" style="129" customWidth="1"/>
    <col min="11540" max="11540" width="5.125" style="129" bestFit="1" customWidth="1"/>
    <col min="11541" max="11541" width="9" style="129" bestFit="1" customWidth="1"/>
    <col min="11542" max="11542" width="5.5" style="129" bestFit="1" customWidth="1"/>
    <col min="11543" max="11545" width="5.125" style="129" bestFit="1" customWidth="1"/>
    <col min="11546" max="11546" width="7.375" style="129" bestFit="1" customWidth="1"/>
    <col min="11547" max="11549" width="5.125" style="129" bestFit="1" customWidth="1"/>
    <col min="11550" max="11550" width="4" style="129" bestFit="1" customWidth="1"/>
    <col min="11551" max="11556" width="5.125" style="129" bestFit="1" customWidth="1"/>
    <col min="11557" max="11776" width="9" style="129"/>
    <col min="11777" max="11777" width="3.125" style="129" customWidth="1"/>
    <col min="11778" max="11778" width="19.625" style="129" customWidth="1"/>
    <col min="11779" max="11779" width="8" style="129" customWidth="1"/>
    <col min="11780" max="11780" width="4.75" style="129" customWidth="1"/>
    <col min="11781" max="11781" width="6.75" style="129" customWidth="1"/>
    <col min="11782" max="11790" width="10.125" style="129" customWidth="1"/>
    <col min="11791" max="11792" width="7.625" style="129" customWidth="1"/>
    <col min="11793" max="11793" width="7.375" style="129" bestFit="1" customWidth="1"/>
    <col min="11794" max="11794" width="15.375" style="129" customWidth="1"/>
    <col min="11795" max="11795" width="4.5" style="129" customWidth="1"/>
    <col min="11796" max="11796" width="5.125" style="129" bestFit="1" customWidth="1"/>
    <col min="11797" max="11797" width="9" style="129" bestFit="1" customWidth="1"/>
    <col min="11798" max="11798" width="5.5" style="129" bestFit="1" customWidth="1"/>
    <col min="11799" max="11801" width="5.125" style="129" bestFit="1" customWidth="1"/>
    <col min="11802" max="11802" width="7.375" style="129" bestFit="1" customWidth="1"/>
    <col min="11803" max="11805" width="5.125" style="129" bestFit="1" customWidth="1"/>
    <col min="11806" max="11806" width="4" style="129" bestFit="1" customWidth="1"/>
    <col min="11807" max="11812" width="5.125" style="129" bestFit="1" customWidth="1"/>
    <col min="11813" max="12032" width="9" style="129"/>
    <col min="12033" max="12033" width="3.125" style="129" customWidth="1"/>
    <col min="12034" max="12034" width="19.625" style="129" customWidth="1"/>
    <col min="12035" max="12035" width="8" style="129" customWidth="1"/>
    <col min="12036" max="12036" width="4.75" style="129" customWidth="1"/>
    <col min="12037" max="12037" width="6.75" style="129" customWidth="1"/>
    <col min="12038" max="12046" width="10.125" style="129" customWidth="1"/>
    <col min="12047" max="12048" width="7.625" style="129" customWidth="1"/>
    <col min="12049" max="12049" width="7.375" style="129" bestFit="1" customWidth="1"/>
    <col min="12050" max="12050" width="15.375" style="129" customWidth="1"/>
    <col min="12051" max="12051" width="4.5" style="129" customWidth="1"/>
    <col min="12052" max="12052" width="5.125" style="129" bestFit="1" customWidth="1"/>
    <col min="12053" max="12053" width="9" style="129" bestFit="1" customWidth="1"/>
    <col min="12054" max="12054" width="5.5" style="129" bestFit="1" customWidth="1"/>
    <col min="12055" max="12057" width="5.125" style="129" bestFit="1" customWidth="1"/>
    <col min="12058" max="12058" width="7.375" style="129" bestFit="1" customWidth="1"/>
    <col min="12059" max="12061" width="5.125" style="129" bestFit="1" customWidth="1"/>
    <col min="12062" max="12062" width="4" style="129" bestFit="1" customWidth="1"/>
    <col min="12063" max="12068" width="5.125" style="129" bestFit="1" customWidth="1"/>
    <col min="12069" max="12288" width="9" style="129"/>
    <col min="12289" max="12289" width="3.125" style="129" customWidth="1"/>
    <col min="12290" max="12290" width="19.625" style="129" customWidth="1"/>
    <col min="12291" max="12291" width="8" style="129" customWidth="1"/>
    <col min="12292" max="12292" width="4.75" style="129" customWidth="1"/>
    <col min="12293" max="12293" width="6.75" style="129" customWidth="1"/>
    <col min="12294" max="12302" width="10.125" style="129" customWidth="1"/>
    <col min="12303" max="12304" width="7.625" style="129" customWidth="1"/>
    <col min="12305" max="12305" width="7.375" style="129" bestFit="1" customWidth="1"/>
    <col min="12306" max="12306" width="15.375" style="129" customWidth="1"/>
    <col min="12307" max="12307" width="4.5" style="129" customWidth="1"/>
    <col min="12308" max="12308" width="5.125" style="129" bestFit="1" customWidth="1"/>
    <col min="12309" max="12309" width="9" style="129" bestFit="1" customWidth="1"/>
    <col min="12310" max="12310" width="5.5" style="129" bestFit="1" customWidth="1"/>
    <col min="12311" max="12313" width="5.125" style="129" bestFit="1" customWidth="1"/>
    <col min="12314" max="12314" width="7.375" style="129" bestFit="1" customWidth="1"/>
    <col min="12315" max="12317" width="5.125" style="129" bestFit="1" customWidth="1"/>
    <col min="12318" max="12318" width="4" style="129" bestFit="1" customWidth="1"/>
    <col min="12319" max="12324" width="5.125" style="129" bestFit="1" customWidth="1"/>
    <col min="12325" max="12544" width="9" style="129"/>
    <col min="12545" max="12545" width="3.125" style="129" customWidth="1"/>
    <col min="12546" max="12546" width="19.625" style="129" customWidth="1"/>
    <col min="12547" max="12547" width="8" style="129" customWidth="1"/>
    <col min="12548" max="12548" width="4.75" style="129" customWidth="1"/>
    <col min="12549" max="12549" width="6.75" style="129" customWidth="1"/>
    <col min="12550" max="12558" width="10.125" style="129" customWidth="1"/>
    <col min="12559" max="12560" width="7.625" style="129" customWidth="1"/>
    <col min="12561" max="12561" width="7.375" style="129" bestFit="1" customWidth="1"/>
    <col min="12562" max="12562" width="15.375" style="129" customWidth="1"/>
    <col min="12563" max="12563" width="4.5" style="129" customWidth="1"/>
    <col min="12564" max="12564" width="5.125" style="129" bestFit="1" customWidth="1"/>
    <col min="12565" max="12565" width="9" style="129" bestFit="1" customWidth="1"/>
    <col min="12566" max="12566" width="5.5" style="129" bestFit="1" customWidth="1"/>
    <col min="12567" max="12569" width="5.125" style="129" bestFit="1" customWidth="1"/>
    <col min="12570" max="12570" width="7.375" style="129" bestFit="1" customWidth="1"/>
    <col min="12571" max="12573" width="5.125" style="129" bestFit="1" customWidth="1"/>
    <col min="12574" max="12574" width="4" style="129" bestFit="1" customWidth="1"/>
    <col min="12575" max="12580" width="5.125" style="129" bestFit="1" customWidth="1"/>
    <col min="12581" max="12800" width="9" style="129"/>
    <col min="12801" max="12801" width="3.125" style="129" customWidth="1"/>
    <col min="12802" max="12802" width="19.625" style="129" customWidth="1"/>
    <col min="12803" max="12803" width="8" style="129" customWidth="1"/>
    <col min="12804" max="12804" width="4.75" style="129" customWidth="1"/>
    <col min="12805" max="12805" width="6.75" style="129" customWidth="1"/>
    <col min="12806" max="12814" width="10.125" style="129" customWidth="1"/>
    <col min="12815" max="12816" width="7.625" style="129" customWidth="1"/>
    <col min="12817" max="12817" width="7.375" style="129" bestFit="1" customWidth="1"/>
    <col min="12818" max="12818" width="15.375" style="129" customWidth="1"/>
    <col min="12819" max="12819" width="4.5" style="129" customWidth="1"/>
    <col min="12820" max="12820" width="5.125" style="129" bestFit="1" customWidth="1"/>
    <col min="12821" max="12821" width="9" style="129" bestFit="1" customWidth="1"/>
    <col min="12822" max="12822" width="5.5" style="129" bestFit="1" customWidth="1"/>
    <col min="12823" max="12825" width="5.125" style="129" bestFit="1" customWidth="1"/>
    <col min="12826" max="12826" width="7.375" style="129" bestFit="1" customWidth="1"/>
    <col min="12827" max="12829" width="5.125" style="129" bestFit="1" customWidth="1"/>
    <col min="12830" max="12830" width="4" style="129" bestFit="1" customWidth="1"/>
    <col min="12831" max="12836" width="5.125" style="129" bestFit="1" customWidth="1"/>
    <col min="12837" max="13056" width="9" style="129"/>
    <col min="13057" max="13057" width="3.125" style="129" customWidth="1"/>
    <col min="13058" max="13058" width="19.625" style="129" customWidth="1"/>
    <col min="13059" max="13059" width="8" style="129" customWidth="1"/>
    <col min="13060" max="13060" width="4.75" style="129" customWidth="1"/>
    <col min="13061" max="13061" width="6.75" style="129" customWidth="1"/>
    <col min="13062" max="13070" width="10.125" style="129" customWidth="1"/>
    <col min="13071" max="13072" width="7.625" style="129" customWidth="1"/>
    <col min="13073" max="13073" width="7.375" style="129" bestFit="1" customWidth="1"/>
    <col min="13074" max="13074" width="15.375" style="129" customWidth="1"/>
    <col min="13075" max="13075" width="4.5" style="129" customWidth="1"/>
    <col min="13076" max="13076" width="5.125" style="129" bestFit="1" customWidth="1"/>
    <col min="13077" max="13077" width="9" style="129" bestFit="1" customWidth="1"/>
    <col min="13078" max="13078" width="5.5" style="129" bestFit="1" customWidth="1"/>
    <col min="13079" max="13081" width="5.125" style="129" bestFit="1" customWidth="1"/>
    <col min="13082" max="13082" width="7.375" style="129" bestFit="1" customWidth="1"/>
    <col min="13083" max="13085" width="5.125" style="129" bestFit="1" customWidth="1"/>
    <col min="13086" max="13086" width="4" style="129" bestFit="1" customWidth="1"/>
    <col min="13087" max="13092" width="5.125" style="129" bestFit="1" customWidth="1"/>
    <col min="13093" max="13312" width="9" style="129"/>
    <col min="13313" max="13313" width="3.125" style="129" customWidth="1"/>
    <col min="13314" max="13314" width="19.625" style="129" customWidth="1"/>
    <col min="13315" max="13315" width="8" style="129" customWidth="1"/>
    <col min="13316" max="13316" width="4.75" style="129" customWidth="1"/>
    <col min="13317" max="13317" width="6.75" style="129" customWidth="1"/>
    <col min="13318" max="13326" width="10.125" style="129" customWidth="1"/>
    <col min="13327" max="13328" width="7.625" style="129" customWidth="1"/>
    <col min="13329" max="13329" width="7.375" style="129" bestFit="1" customWidth="1"/>
    <col min="13330" max="13330" width="15.375" style="129" customWidth="1"/>
    <col min="13331" max="13331" width="4.5" style="129" customWidth="1"/>
    <col min="13332" max="13332" width="5.125" style="129" bestFit="1" customWidth="1"/>
    <col min="13333" max="13333" width="9" style="129" bestFit="1" customWidth="1"/>
    <col min="13334" max="13334" width="5.5" style="129" bestFit="1" customWidth="1"/>
    <col min="13335" max="13337" width="5.125" style="129" bestFit="1" customWidth="1"/>
    <col min="13338" max="13338" width="7.375" style="129" bestFit="1" customWidth="1"/>
    <col min="13339" max="13341" width="5.125" style="129" bestFit="1" customWidth="1"/>
    <col min="13342" max="13342" width="4" style="129" bestFit="1" customWidth="1"/>
    <col min="13343" max="13348" width="5.125" style="129" bestFit="1" customWidth="1"/>
    <col min="13349" max="13568" width="9" style="129"/>
    <col min="13569" max="13569" width="3.125" style="129" customWidth="1"/>
    <col min="13570" max="13570" width="19.625" style="129" customWidth="1"/>
    <col min="13571" max="13571" width="8" style="129" customWidth="1"/>
    <col min="13572" max="13572" width="4.75" style="129" customWidth="1"/>
    <col min="13573" max="13573" width="6.75" style="129" customWidth="1"/>
    <col min="13574" max="13582" width="10.125" style="129" customWidth="1"/>
    <col min="13583" max="13584" width="7.625" style="129" customWidth="1"/>
    <col min="13585" max="13585" width="7.375" style="129" bestFit="1" customWidth="1"/>
    <col min="13586" max="13586" width="15.375" style="129" customWidth="1"/>
    <col min="13587" max="13587" width="4.5" style="129" customWidth="1"/>
    <col min="13588" max="13588" width="5.125" style="129" bestFit="1" customWidth="1"/>
    <col min="13589" max="13589" width="9" style="129" bestFit="1" customWidth="1"/>
    <col min="13590" max="13590" width="5.5" style="129" bestFit="1" customWidth="1"/>
    <col min="13591" max="13593" width="5.125" style="129" bestFit="1" customWidth="1"/>
    <col min="13594" max="13594" width="7.375" style="129" bestFit="1" customWidth="1"/>
    <col min="13595" max="13597" width="5.125" style="129" bestFit="1" customWidth="1"/>
    <col min="13598" max="13598" width="4" style="129" bestFit="1" customWidth="1"/>
    <col min="13599" max="13604" width="5.125" style="129" bestFit="1" customWidth="1"/>
    <col min="13605" max="13824" width="9" style="129"/>
    <col min="13825" max="13825" width="3.125" style="129" customWidth="1"/>
    <col min="13826" max="13826" width="19.625" style="129" customWidth="1"/>
    <col min="13827" max="13827" width="8" style="129" customWidth="1"/>
    <col min="13828" max="13828" width="4.75" style="129" customWidth="1"/>
    <col min="13829" max="13829" width="6.75" style="129" customWidth="1"/>
    <col min="13830" max="13838" width="10.125" style="129" customWidth="1"/>
    <col min="13839" max="13840" width="7.625" style="129" customWidth="1"/>
    <col min="13841" max="13841" width="7.375" style="129" bestFit="1" customWidth="1"/>
    <col min="13842" max="13842" width="15.375" style="129" customWidth="1"/>
    <col min="13843" max="13843" width="4.5" style="129" customWidth="1"/>
    <col min="13844" max="13844" width="5.125" style="129" bestFit="1" customWidth="1"/>
    <col min="13845" max="13845" width="9" style="129" bestFit="1" customWidth="1"/>
    <col min="13846" max="13846" width="5.5" style="129" bestFit="1" customWidth="1"/>
    <col min="13847" max="13849" width="5.125" style="129" bestFit="1" customWidth="1"/>
    <col min="13850" max="13850" width="7.375" style="129" bestFit="1" customWidth="1"/>
    <col min="13851" max="13853" width="5.125" style="129" bestFit="1" customWidth="1"/>
    <col min="13854" max="13854" width="4" style="129" bestFit="1" customWidth="1"/>
    <col min="13855" max="13860" width="5.125" style="129" bestFit="1" customWidth="1"/>
    <col min="13861" max="14080" width="9" style="129"/>
    <col min="14081" max="14081" width="3.125" style="129" customWidth="1"/>
    <col min="14082" max="14082" width="19.625" style="129" customWidth="1"/>
    <col min="14083" max="14083" width="8" style="129" customWidth="1"/>
    <col min="14084" max="14084" width="4.75" style="129" customWidth="1"/>
    <col min="14085" max="14085" width="6.75" style="129" customWidth="1"/>
    <col min="14086" max="14094" width="10.125" style="129" customWidth="1"/>
    <col min="14095" max="14096" width="7.625" style="129" customWidth="1"/>
    <col min="14097" max="14097" width="7.375" style="129" bestFit="1" customWidth="1"/>
    <col min="14098" max="14098" width="15.375" style="129" customWidth="1"/>
    <col min="14099" max="14099" width="4.5" style="129" customWidth="1"/>
    <col min="14100" max="14100" width="5.125" style="129" bestFit="1" customWidth="1"/>
    <col min="14101" max="14101" width="9" style="129" bestFit="1" customWidth="1"/>
    <col min="14102" max="14102" width="5.5" style="129" bestFit="1" customWidth="1"/>
    <col min="14103" max="14105" width="5.125" style="129" bestFit="1" customWidth="1"/>
    <col min="14106" max="14106" width="7.375" style="129" bestFit="1" customWidth="1"/>
    <col min="14107" max="14109" width="5.125" style="129" bestFit="1" customWidth="1"/>
    <col min="14110" max="14110" width="4" style="129" bestFit="1" customWidth="1"/>
    <col min="14111" max="14116" width="5.125" style="129" bestFit="1" customWidth="1"/>
    <col min="14117" max="14336" width="9" style="129"/>
    <col min="14337" max="14337" width="3.125" style="129" customWidth="1"/>
    <col min="14338" max="14338" width="19.625" style="129" customWidth="1"/>
    <col min="14339" max="14339" width="8" style="129" customWidth="1"/>
    <col min="14340" max="14340" width="4.75" style="129" customWidth="1"/>
    <col min="14341" max="14341" width="6.75" style="129" customWidth="1"/>
    <col min="14342" max="14350" width="10.125" style="129" customWidth="1"/>
    <col min="14351" max="14352" width="7.625" style="129" customWidth="1"/>
    <col min="14353" max="14353" width="7.375" style="129" bestFit="1" customWidth="1"/>
    <col min="14354" max="14354" width="15.375" style="129" customWidth="1"/>
    <col min="14355" max="14355" width="4.5" style="129" customWidth="1"/>
    <col min="14356" max="14356" width="5.125" style="129" bestFit="1" customWidth="1"/>
    <col min="14357" max="14357" width="9" style="129" bestFit="1" customWidth="1"/>
    <col min="14358" max="14358" width="5.5" style="129" bestFit="1" customWidth="1"/>
    <col min="14359" max="14361" width="5.125" style="129" bestFit="1" customWidth="1"/>
    <col min="14362" max="14362" width="7.375" style="129" bestFit="1" customWidth="1"/>
    <col min="14363" max="14365" width="5.125" style="129" bestFit="1" customWidth="1"/>
    <col min="14366" max="14366" width="4" style="129" bestFit="1" customWidth="1"/>
    <col min="14367" max="14372" width="5.125" style="129" bestFit="1" customWidth="1"/>
    <col min="14373" max="14592" width="9" style="129"/>
    <col min="14593" max="14593" width="3.125" style="129" customWidth="1"/>
    <col min="14594" max="14594" width="19.625" style="129" customWidth="1"/>
    <col min="14595" max="14595" width="8" style="129" customWidth="1"/>
    <col min="14596" max="14596" width="4.75" style="129" customWidth="1"/>
    <col min="14597" max="14597" width="6.75" style="129" customWidth="1"/>
    <col min="14598" max="14606" width="10.125" style="129" customWidth="1"/>
    <col min="14607" max="14608" width="7.625" style="129" customWidth="1"/>
    <col min="14609" max="14609" width="7.375" style="129" bestFit="1" customWidth="1"/>
    <col min="14610" max="14610" width="15.375" style="129" customWidth="1"/>
    <col min="14611" max="14611" width="4.5" style="129" customWidth="1"/>
    <col min="14612" max="14612" width="5.125" style="129" bestFit="1" customWidth="1"/>
    <col min="14613" max="14613" width="9" style="129" bestFit="1" customWidth="1"/>
    <col min="14614" max="14614" width="5.5" style="129" bestFit="1" customWidth="1"/>
    <col min="14615" max="14617" width="5.125" style="129" bestFit="1" customWidth="1"/>
    <col min="14618" max="14618" width="7.375" style="129" bestFit="1" customWidth="1"/>
    <col min="14619" max="14621" width="5.125" style="129" bestFit="1" customWidth="1"/>
    <col min="14622" max="14622" width="4" style="129" bestFit="1" customWidth="1"/>
    <col min="14623" max="14628" width="5.125" style="129" bestFit="1" customWidth="1"/>
    <col min="14629" max="14848" width="9" style="129"/>
    <col min="14849" max="14849" width="3.125" style="129" customWidth="1"/>
    <col min="14850" max="14850" width="19.625" style="129" customWidth="1"/>
    <col min="14851" max="14851" width="8" style="129" customWidth="1"/>
    <col min="14852" max="14852" width="4.75" style="129" customWidth="1"/>
    <col min="14853" max="14853" width="6.75" style="129" customWidth="1"/>
    <col min="14854" max="14862" width="10.125" style="129" customWidth="1"/>
    <col min="14863" max="14864" width="7.625" style="129" customWidth="1"/>
    <col min="14865" max="14865" width="7.375" style="129" bestFit="1" customWidth="1"/>
    <col min="14866" max="14866" width="15.375" style="129" customWidth="1"/>
    <col min="14867" max="14867" width="4.5" style="129" customWidth="1"/>
    <col min="14868" max="14868" width="5.125" style="129" bestFit="1" customWidth="1"/>
    <col min="14869" max="14869" width="9" style="129" bestFit="1" customWidth="1"/>
    <col min="14870" max="14870" width="5.5" style="129" bestFit="1" customWidth="1"/>
    <col min="14871" max="14873" width="5.125" style="129" bestFit="1" customWidth="1"/>
    <col min="14874" max="14874" width="7.375" style="129" bestFit="1" customWidth="1"/>
    <col min="14875" max="14877" width="5.125" style="129" bestFit="1" customWidth="1"/>
    <col min="14878" max="14878" width="4" style="129" bestFit="1" customWidth="1"/>
    <col min="14879" max="14884" width="5.125" style="129" bestFit="1" customWidth="1"/>
    <col min="14885" max="15104" width="9" style="129"/>
    <col min="15105" max="15105" width="3.125" style="129" customWidth="1"/>
    <col min="15106" max="15106" width="19.625" style="129" customWidth="1"/>
    <col min="15107" max="15107" width="8" style="129" customWidth="1"/>
    <col min="15108" max="15108" width="4.75" style="129" customWidth="1"/>
    <col min="15109" max="15109" width="6.75" style="129" customWidth="1"/>
    <col min="15110" max="15118" width="10.125" style="129" customWidth="1"/>
    <col min="15119" max="15120" width="7.625" style="129" customWidth="1"/>
    <col min="15121" max="15121" width="7.375" style="129" bestFit="1" customWidth="1"/>
    <col min="15122" max="15122" width="15.375" style="129" customWidth="1"/>
    <col min="15123" max="15123" width="4.5" style="129" customWidth="1"/>
    <col min="15124" max="15124" width="5.125" style="129" bestFit="1" customWidth="1"/>
    <col min="15125" max="15125" width="9" style="129" bestFit="1" customWidth="1"/>
    <col min="15126" max="15126" width="5.5" style="129" bestFit="1" customWidth="1"/>
    <col min="15127" max="15129" width="5.125" style="129" bestFit="1" customWidth="1"/>
    <col min="15130" max="15130" width="7.375" style="129" bestFit="1" customWidth="1"/>
    <col min="15131" max="15133" width="5.125" style="129" bestFit="1" customWidth="1"/>
    <col min="15134" max="15134" width="4" style="129" bestFit="1" customWidth="1"/>
    <col min="15135" max="15140" width="5.125" style="129" bestFit="1" customWidth="1"/>
    <col min="15141" max="15360" width="9" style="129"/>
    <col min="15361" max="15361" width="3.125" style="129" customWidth="1"/>
    <col min="15362" max="15362" width="19.625" style="129" customWidth="1"/>
    <col min="15363" max="15363" width="8" style="129" customWidth="1"/>
    <col min="15364" max="15364" width="4.75" style="129" customWidth="1"/>
    <col min="15365" max="15365" width="6.75" style="129" customWidth="1"/>
    <col min="15366" max="15374" width="10.125" style="129" customWidth="1"/>
    <col min="15375" max="15376" width="7.625" style="129" customWidth="1"/>
    <col min="15377" max="15377" width="7.375" style="129" bestFit="1" customWidth="1"/>
    <col min="15378" max="15378" width="15.375" style="129" customWidth="1"/>
    <col min="15379" max="15379" width="4.5" style="129" customWidth="1"/>
    <col min="15380" max="15380" width="5.125" style="129" bestFit="1" customWidth="1"/>
    <col min="15381" max="15381" width="9" style="129" bestFit="1" customWidth="1"/>
    <col min="15382" max="15382" width="5.5" style="129" bestFit="1" customWidth="1"/>
    <col min="15383" max="15385" width="5.125" style="129" bestFit="1" customWidth="1"/>
    <col min="15386" max="15386" width="7.375" style="129" bestFit="1" customWidth="1"/>
    <col min="15387" max="15389" width="5.125" style="129" bestFit="1" customWidth="1"/>
    <col min="15390" max="15390" width="4" style="129" bestFit="1" customWidth="1"/>
    <col min="15391" max="15396" width="5.125" style="129" bestFit="1" customWidth="1"/>
    <col min="15397" max="15616" width="9" style="129"/>
    <col min="15617" max="15617" width="3.125" style="129" customWidth="1"/>
    <col min="15618" max="15618" width="19.625" style="129" customWidth="1"/>
    <col min="15619" max="15619" width="8" style="129" customWidth="1"/>
    <col min="15620" max="15620" width="4.75" style="129" customWidth="1"/>
    <col min="15621" max="15621" width="6.75" style="129" customWidth="1"/>
    <col min="15622" max="15630" width="10.125" style="129" customWidth="1"/>
    <col min="15631" max="15632" width="7.625" style="129" customWidth="1"/>
    <col min="15633" max="15633" width="7.375" style="129" bestFit="1" customWidth="1"/>
    <col min="15634" max="15634" width="15.375" style="129" customWidth="1"/>
    <col min="15635" max="15635" width="4.5" style="129" customWidth="1"/>
    <col min="15636" max="15636" width="5.125" style="129" bestFit="1" customWidth="1"/>
    <col min="15637" max="15637" width="9" style="129" bestFit="1" customWidth="1"/>
    <col min="15638" max="15638" width="5.5" style="129" bestFit="1" customWidth="1"/>
    <col min="15639" max="15641" width="5.125" style="129" bestFit="1" customWidth="1"/>
    <col min="15642" max="15642" width="7.375" style="129" bestFit="1" customWidth="1"/>
    <col min="15643" max="15645" width="5.125" style="129" bestFit="1" customWidth="1"/>
    <col min="15646" max="15646" width="4" style="129" bestFit="1" customWidth="1"/>
    <col min="15647" max="15652" width="5.125" style="129" bestFit="1" customWidth="1"/>
    <col min="15653" max="15872" width="9" style="129"/>
    <col min="15873" max="15873" width="3.125" style="129" customWidth="1"/>
    <col min="15874" max="15874" width="19.625" style="129" customWidth="1"/>
    <col min="15875" max="15875" width="8" style="129" customWidth="1"/>
    <col min="15876" max="15876" width="4.75" style="129" customWidth="1"/>
    <col min="15877" max="15877" width="6.75" style="129" customWidth="1"/>
    <col min="15878" max="15886" width="10.125" style="129" customWidth="1"/>
    <col min="15887" max="15888" width="7.625" style="129" customWidth="1"/>
    <col min="15889" max="15889" width="7.375" style="129" bestFit="1" customWidth="1"/>
    <col min="15890" max="15890" width="15.375" style="129" customWidth="1"/>
    <col min="15891" max="15891" width="4.5" style="129" customWidth="1"/>
    <col min="15892" max="15892" width="5.125" style="129" bestFit="1" customWidth="1"/>
    <col min="15893" max="15893" width="9" style="129" bestFit="1" customWidth="1"/>
    <col min="15894" max="15894" width="5.5" style="129" bestFit="1" customWidth="1"/>
    <col min="15895" max="15897" width="5.125" style="129" bestFit="1" customWidth="1"/>
    <col min="15898" max="15898" width="7.375" style="129" bestFit="1" customWidth="1"/>
    <col min="15899" max="15901" width="5.125" style="129" bestFit="1" customWidth="1"/>
    <col min="15902" max="15902" width="4" style="129" bestFit="1" customWidth="1"/>
    <col min="15903" max="15908" width="5.125" style="129" bestFit="1" customWidth="1"/>
    <col min="15909" max="16128" width="9" style="129"/>
    <col min="16129" max="16129" width="3.125" style="129" customWidth="1"/>
    <col min="16130" max="16130" width="19.625" style="129" customWidth="1"/>
    <col min="16131" max="16131" width="8" style="129" customWidth="1"/>
    <col min="16132" max="16132" width="4.75" style="129" customWidth="1"/>
    <col min="16133" max="16133" width="6.75" style="129" customWidth="1"/>
    <col min="16134" max="16142" width="10.125" style="129" customWidth="1"/>
    <col min="16143" max="16144" width="7.625" style="129" customWidth="1"/>
    <col min="16145" max="16145" width="7.375" style="129" bestFit="1" customWidth="1"/>
    <col min="16146" max="16146" width="15.375" style="129" customWidth="1"/>
    <col min="16147" max="16147" width="4.5" style="129" customWidth="1"/>
    <col min="16148" max="16148" width="5.125" style="129" bestFit="1" customWidth="1"/>
    <col min="16149" max="16149" width="9" style="129" bestFit="1" customWidth="1"/>
    <col min="16150" max="16150" width="5.5" style="129" bestFit="1" customWidth="1"/>
    <col min="16151" max="16153" width="5.125" style="129" bestFit="1" customWidth="1"/>
    <col min="16154" max="16154" width="7.375" style="129" bestFit="1" customWidth="1"/>
    <col min="16155" max="16157" width="5.125" style="129" bestFit="1" customWidth="1"/>
    <col min="16158" max="16158" width="4" style="129" bestFit="1" customWidth="1"/>
    <col min="16159" max="16164" width="5.125" style="129" bestFit="1" customWidth="1"/>
    <col min="16165" max="16384" width="9" style="129"/>
  </cols>
  <sheetData>
    <row r="2" spans="2:18" x14ac:dyDescent="0.15">
      <c r="B2" s="261" t="s">
        <v>191</v>
      </c>
      <c r="C2" s="261"/>
      <c r="D2" s="261"/>
      <c r="E2" s="261"/>
      <c r="F2" s="128"/>
      <c r="G2" s="128"/>
      <c r="H2" s="128"/>
      <c r="I2" s="128"/>
      <c r="J2" s="128"/>
    </row>
    <row r="3" spans="2:18" ht="17.25" x14ac:dyDescent="0.15">
      <c r="B3" s="261"/>
      <c r="C3" s="261"/>
      <c r="D3" s="261"/>
      <c r="E3" s="261"/>
      <c r="P3" s="131" t="s">
        <v>189</v>
      </c>
    </row>
    <row r="4" spans="2:18" x14ac:dyDescent="0.15">
      <c r="B4" s="132"/>
      <c r="C4" s="132"/>
      <c r="D4" s="132"/>
      <c r="E4" s="132"/>
    </row>
    <row r="5" spans="2:18" ht="14.25" x14ac:dyDescent="0.15">
      <c r="B5" s="133" t="s">
        <v>232</v>
      </c>
      <c r="C5" s="132"/>
      <c r="D5" s="132"/>
      <c r="E5" s="132"/>
      <c r="I5" s="132" t="s">
        <v>233</v>
      </c>
    </row>
    <row r="6" spans="2:18" x14ac:dyDescent="0.15">
      <c r="B6" s="132"/>
      <c r="C6" s="132"/>
      <c r="D6" s="132"/>
      <c r="E6" s="132"/>
    </row>
    <row r="7" spans="2:18" x14ac:dyDescent="0.15">
      <c r="B7" s="134" t="s">
        <v>226</v>
      </c>
      <c r="C7" s="132"/>
      <c r="D7" s="132"/>
      <c r="E7" s="132"/>
    </row>
    <row r="8" spans="2:18" s="4" customFormat="1" ht="14.25" x14ac:dyDescent="0.15">
      <c r="B8" s="134" t="s">
        <v>227</v>
      </c>
      <c r="M8" s="258"/>
      <c r="N8" s="258"/>
    </row>
    <row r="9" spans="2:18" x14ac:dyDescent="0.15">
      <c r="B9" s="134" t="s">
        <v>192</v>
      </c>
      <c r="C9" s="132"/>
      <c r="D9" s="132"/>
      <c r="E9" s="132"/>
    </row>
    <row r="10" spans="2:18" x14ac:dyDescent="0.15">
      <c r="B10" s="134" t="s">
        <v>222</v>
      </c>
      <c r="C10" s="132"/>
      <c r="D10" s="132"/>
      <c r="E10" s="132"/>
    </row>
    <row r="11" spans="2:18" ht="17.25" x14ac:dyDescent="0.15">
      <c r="B11" s="134"/>
      <c r="C11" s="132"/>
      <c r="D11" s="132"/>
      <c r="E11" s="132"/>
      <c r="O11" s="260"/>
      <c r="P11" s="129" t="s">
        <v>225</v>
      </c>
    </row>
    <row r="12" spans="2:18" x14ac:dyDescent="0.15">
      <c r="F12" s="257"/>
      <c r="G12" s="125"/>
      <c r="H12" s="44" t="s">
        <v>185</v>
      </c>
    </row>
    <row r="13" spans="2:18" x14ac:dyDescent="0.15">
      <c r="B13" s="128"/>
      <c r="C13" s="128"/>
      <c r="D13" s="128"/>
      <c r="E13" s="128"/>
      <c r="F13" s="128"/>
      <c r="G13" s="128"/>
      <c r="H13" s="128"/>
    </row>
    <row r="14" spans="2:18" ht="14.25" thickBot="1" x14ac:dyDescent="0.2">
      <c r="B14" s="135" t="s">
        <v>40</v>
      </c>
      <c r="C14" s="135"/>
      <c r="D14" s="135"/>
      <c r="E14" s="135"/>
      <c r="F14" s="135"/>
      <c r="G14" s="136" t="s">
        <v>190</v>
      </c>
      <c r="H14" s="135"/>
      <c r="L14" s="135"/>
      <c r="M14" s="137"/>
      <c r="N14" s="137"/>
      <c r="O14" s="137"/>
    </row>
    <row r="15" spans="2:18" ht="14.25" customHeight="1" x14ac:dyDescent="0.15">
      <c r="B15" s="262" t="s">
        <v>193</v>
      </c>
      <c r="C15" s="264" t="s">
        <v>41</v>
      </c>
      <c r="D15" s="264" t="s">
        <v>42</v>
      </c>
      <c r="E15" s="266"/>
      <c r="F15" s="267" t="s">
        <v>43</v>
      </c>
      <c r="G15" s="267"/>
      <c r="H15" s="267"/>
      <c r="I15" s="267" t="s">
        <v>44</v>
      </c>
      <c r="J15" s="267"/>
      <c r="K15" s="267"/>
      <c r="L15" s="267" t="s">
        <v>45</v>
      </c>
      <c r="M15" s="267"/>
      <c r="N15" s="267"/>
      <c r="O15" s="268" t="s">
        <v>194</v>
      </c>
      <c r="P15" s="269"/>
      <c r="Q15" s="138"/>
      <c r="R15" s="139"/>
    </row>
    <row r="16" spans="2:18" ht="27" customHeight="1" thickBot="1" x14ac:dyDescent="0.2">
      <c r="B16" s="263"/>
      <c r="C16" s="265"/>
      <c r="D16" s="265"/>
      <c r="E16" s="265"/>
      <c r="F16" s="140" t="s">
        <v>186</v>
      </c>
      <c r="G16" s="140" t="s">
        <v>187</v>
      </c>
      <c r="H16" s="256" t="s">
        <v>46</v>
      </c>
      <c r="I16" s="140" t="s">
        <v>186</v>
      </c>
      <c r="J16" s="140" t="s">
        <v>187</v>
      </c>
      <c r="K16" s="256" t="s">
        <v>46</v>
      </c>
      <c r="L16" s="140" t="s">
        <v>186</v>
      </c>
      <c r="M16" s="140" t="s">
        <v>187</v>
      </c>
      <c r="N16" s="142" t="s">
        <v>46</v>
      </c>
      <c r="O16" s="143" t="s">
        <v>195</v>
      </c>
      <c r="P16" s="144" t="s">
        <v>47</v>
      </c>
      <c r="Q16" s="145" t="s">
        <v>48</v>
      </c>
    </row>
    <row r="17" spans="2:17" ht="18" customHeight="1" x14ac:dyDescent="0.15">
      <c r="B17" s="270" t="s">
        <v>49</v>
      </c>
      <c r="C17" s="267">
        <v>2</v>
      </c>
      <c r="D17" s="274">
        <v>6.8000000000000005E-2</v>
      </c>
      <c r="E17" s="274"/>
      <c r="F17" s="245"/>
      <c r="G17" s="245"/>
      <c r="H17" s="146">
        <f>F17+G17</f>
        <v>0</v>
      </c>
      <c r="I17" s="147">
        <f>D17*F17</f>
        <v>0</v>
      </c>
      <c r="J17" s="147">
        <f>D17*G17</f>
        <v>0</v>
      </c>
      <c r="K17" s="148">
        <f>I17+J17</f>
        <v>0</v>
      </c>
      <c r="L17" s="149">
        <f>C17*F17</f>
        <v>0</v>
      </c>
      <c r="M17" s="149">
        <f>C17*G17</f>
        <v>0</v>
      </c>
      <c r="N17" s="150">
        <f>L17+M17</f>
        <v>0</v>
      </c>
      <c r="O17" s="254" t="s">
        <v>50</v>
      </c>
      <c r="P17" s="255"/>
      <c r="Q17" s="153">
        <f>IF(H17&gt;0,1,0)</f>
        <v>0</v>
      </c>
    </row>
    <row r="18" spans="2:17" ht="18" customHeight="1" x14ac:dyDescent="0.15">
      <c r="B18" s="271"/>
      <c r="C18" s="273"/>
      <c r="D18" s="275">
        <f>D17*48/25</f>
        <v>0.13056000000000001</v>
      </c>
      <c r="E18" s="276"/>
      <c r="F18" s="246"/>
      <c r="G18" s="246"/>
      <c r="H18" s="154">
        <f t="shared" ref="H18:H70" si="0">F18+G18</f>
        <v>0</v>
      </c>
      <c r="I18" s="155">
        <f t="shared" ref="I18:I70" si="1">D18*F18</f>
        <v>0</v>
      </c>
      <c r="J18" s="155">
        <f t="shared" ref="J18:J70" si="2">D18*G18</f>
        <v>0</v>
      </c>
      <c r="K18" s="156">
        <f t="shared" ref="K18:K70" si="3">I18+J18</f>
        <v>0</v>
      </c>
      <c r="L18" s="157">
        <f>C17*F18</f>
        <v>0</v>
      </c>
      <c r="M18" s="157">
        <f>C17*G18</f>
        <v>0</v>
      </c>
      <c r="N18" s="158">
        <f t="shared" ref="N18:N70" si="4">L18+M18</f>
        <v>0</v>
      </c>
      <c r="O18" s="159"/>
      <c r="P18" s="160" t="s">
        <v>50</v>
      </c>
      <c r="Q18" s="153">
        <f t="shared" ref="Q18:Q24" si="5">IF(H18&gt;0,1,0)</f>
        <v>0</v>
      </c>
    </row>
    <row r="19" spans="2:17" ht="18" customHeight="1" x14ac:dyDescent="0.15">
      <c r="B19" s="271"/>
      <c r="C19" s="277">
        <v>2.5</v>
      </c>
      <c r="D19" s="278">
        <v>9.4E-2</v>
      </c>
      <c r="E19" s="278"/>
      <c r="F19" s="246"/>
      <c r="G19" s="246"/>
      <c r="H19" s="161">
        <f t="shared" si="0"/>
        <v>0</v>
      </c>
      <c r="I19" s="162">
        <f t="shared" si="1"/>
        <v>0</v>
      </c>
      <c r="J19" s="162">
        <f t="shared" si="2"/>
        <v>0</v>
      </c>
      <c r="K19" s="252">
        <f t="shared" si="3"/>
        <v>0</v>
      </c>
      <c r="L19" s="164">
        <f>C19*F19</f>
        <v>0</v>
      </c>
      <c r="M19" s="164">
        <f>C19*G19</f>
        <v>0</v>
      </c>
      <c r="N19" s="165">
        <f t="shared" si="4"/>
        <v>0</v>
      </c>
      <c r="O19" s="159" t="s">
        <v>50</v>
      </c>
      <c r="P19" s="160"/>
      <c r="Q19" s="153">
        <f t="shared" si="5"/>
        <v>0</v>
      </c>
    </row>
    <row r="20" spans="2:17" ht="18" customHeight="1" x14ac:dyDescent="0.15">
      <c r="B20" s="271"/>
      <c r="C20" s="273"/>
      <c r="D20" s="275">
        <f>D19*50/36</f>
        <v>0.13055555555555556</v>
      </c>
      <c r="E20" s="276"/>
      <c r="F20" s="246"/>
      <c r="G20" s="246"/>
      <c r="H20" s="154">
        <f t="shared" si="0"/>
        <v>0</v>
      </c>
      <c r="I20" s="155">
        <f t="shared" si="1"/>
        <v>0</v>
      </c>
      <c r="J20" s="155">
        <f t="shared" si="2"/>
        <v>0</v>
      </c>
      <c r="K20" s="156">
        <f t="shared" si="3"/>
        <v>0</v>
      </c>
      <c r="L20" s="157">
        <f>C19*F20</f>
        <v>0</v>
      </c>
      <c r="M20" s="157">
        <f>C19*G20</f>
        <v>0</v>
      </c>
      <c r="N20" s="158">
        <f t="shared" si="4"/>
        <v>0</v>
      </c>
      <c r="O20" s="159"/>
      <c r="P20" s="160" t="s">
        <v>50</v>
      </c>
      <c r="Q20" s="153">
        <f t="shared" si="5"/>
        <v>0</v>
      </c>
    </row>
    <row r="21" spans="2:17" ht="18" customHeight="1" x14ac:dyDescent="0.15">
      <c r="B21" s="271"/>
      <c r="C21" s="277">
        <v>3</v>
      </c>
      <c r="D21" s="278">
        <v>9.4E-2</v>
      </c>
      <c r="E21" s="278"/>
      <c r="F21" s="246"/>
      <c r="G21" s="246"/>
      <c r="H21" s="161">
        <f t="shared" si="0"/>
        <v>0</v>
      </c>
      <c r="I21" s="162">
        <f t="shared" si="1"/>
        <v>0</v>
      </c>
      <c r="J21" s="162">
        <f t="shared" si="2"/>
        <v>0</v>
      </c>
      <c r="K21" s="252">
        <f t="shared" si="3"/>
        <v>0</v>
      </c>
      <c r="L21" s="164">
        <f>C21*F21</f>
        <v>0</v>
      </c>
      <c r="M21" s="164">
        <f>C21*G21</f>
        <v>0</v>
      </c>
      <c r="N21" s="165">
        <f t="shared" si="4"/>
        <v>0</v>
      </c>
      <c r="O21" s="159" t="s">
        <v>50</v>
      </c>
      <c r="P21" s="160"/>
      <c r="Q21" s="153">
        <f t="shared" si="5"/>
        <v>0</v>
      </c>
    </row>
    <row r="22" spans="2:17" ht="18" customHeight="1" x14ac:dyDescent="0.15">
      <c r="B22" s="271"/>
      <c r="C22" s="273"/>
      <c r="D22" s="284">
        <f>D21*51/38*(1.04)</f>
        <v>0.13120421052631578</v>
      </c>
      <c r="E22" s="285"/>
      <c r="F22" s="246"/>
      <c r="G22" s="246"/>
      <c r="H22" s="166">
        <f t="shared" si="0"/>
        <v>0</v>
      </c>
      <c r="I22" s="155">
        <f t="shared" si="1"/>
        <v>0</v>
      </c>
      <c r="J22" s="155">
        <f t="shared" si="2"/>
        <v>0</v>
      </c>
      <c r="K22" s="167">
        <f t="shared" si="3"/>
        <v>0</v>
      </c>
      <c r="L22" s="157">
        <f>C21*F22</f>
        <v>0</v>
      </c>
      <c r="M22" s="157">
        <f>C21*G22</f>
        <v>0</v>
      </c>
      <c r="N22" s="168">
        <f t="shared" si="4"/>
        <v>0</v>
      </c>
      <c r="O22" s="159"/>
      <c r="P22" s="160" t="s">
        <v>50</v>
      </c>
      <c r="Q22" s="153">
        <f t="shared" si="5"/>
        <v>0</v>
      </c>
    </row>
    <row r="23" spans="2:17" ht="18" customHeight="1" x14ac:dyDescent="0.15">
      <c r="B23" s="271"/>
      <c r="C23" s="277">
        <v>3.2</v>
      </c>
      <c r="D23" s="279">
        <v>0.154</v>
      </c>
      <c r="E23" s="279"/>
      <c r="F23" s="246"/>
      <c r="G23" s="246"/>
      <c r="H23" s="161">
        <f t="shared" si="0"/>
        <v>0</v>
      </c>
      <c r="I23" s="162">
        <f t="shared" si="1"/>
        <v>0</v>
      </c>
      <c r="J23" s="162">
        <f t="shared" si="2"/>
        <v>0</v>
      </c>
      <c r="K23" s="252">
        <f t="shared" si="3"/>
        <v>0</v>
      </c>
      <c r="L23" s="164">
        <f>C23*F23</f>
        <v>0</v>
      </c>
      <c r="M23" s="164">
        <f>C23*G23</f>
        <v>0</v>
      </c>
      <c r="N23" s="165">
        <f t="shared" si="4"/>
        <v>0</v>
      </c>
      <c r="O23" s="159" t="s">
        <v>50</v>
      </c>
      <c r="P23" s="160"/>
      <c r="Q23" s="153">
        <f t="shared" si="5"/>
        <v>0</v>
      </c>
    </row>
    <row r="24" spans="2:17" ht="18" customHeight="1" x14ac:dyDescent="0.15">
      <c r="B24" s="271"/>
      <c r="C24" s="273"/>
      <c r="D24" s="286">
        <f>D23*130/77</f>
        <v>0.26</v>
      </c>
      <c r="E24" s="287"/>
      <c r="F24" s="246"/>
      <c r="G24" s="246"/>
      <c r="H24" s="169">
        <f t="shared" si="0"/>
        <v>0</v>
      </c>
      <c r="I24" s="155">
        <f t="shared" si="1"/>
        <v>0</v>
      </c>
      <c r="J24" s="155">
        <f t="shared" si="2"/>
        <v>0</v>
      </c>
      <c r="K24" s="170">
        <f t="shared" si="3"/>
        <v>0</v>
      </c>
      <c r="L24" s="157">
        <f>C23*F24</f>
        <v>0</v>
      </c>
      <c r="M24" s="157">
        <f>C23*G24</f>
        <v>0</v>
      </c>
      <c r="N24" s="171">
        <f t="shared" si="4"/>
        <v>0</v>
      </c>
      <c r="O24" s="159"/>
      <c r="P24" s="160" t="s">
        <v>50</v>
      </c>
      <c r="Q24" s="153">
        <f t="shared" si="5"/>
        <v>0</v>
      </c>
    </row>
    <row r="25" spans="2:17" ht="18" customHeight="1" x14ac:dyDescent="0.15">
      <c r="B25" s="271"/>
      <c r="C25" s="277">
        <v>4</v>
      </c>
      <c r="D25" s="288">
        <v>0.17</v>
      </c>
      <c r="E25" s="288"/>
      <c r="F25" s="246"/>
      <c r="G25" s="246"/>
      <c r="H25" s="161">
        <f t="shared" si="0"/>
        <v>0</v>
      </c>
      <c r="I25" s="162">
        <f t="shared" si="1"/>
        <v>0</v>
      </c>
      <c r="J25" s="162">
        <f t="shared" si="2"/>
        <v>0</v>
      </c>
      <c r="K25" s="252">
        <f t="shared" si="3"/>
        <v>0</v>
      </c>
      <c r="L25" s="164">
        <f>C25*F25</f>
        <v>0</v>
      </c>
      <c r="M25" s="164">
        <f>C25*G25</f>
        <v>0</v>
      </c>
      <c r="N25" s="165">
        <f t="shared" si="4"/>
        <v>0</v>
      </c>
      <c r="O25" s="159" t="s">
        <v>50</v>
      </c>
      <c r="P25" s="160"/>
      <c r="Q25" s="172"/>
    </row>
    <row r="26" spans="2:17" ht="18" customHeight="1" x14ac:dyDescent="0.15">
      <c r="B26" s="271"/>
      <c r="C26" s="273"/>
      <c r="D26" s="275">
        <f>D25*130/85</f>
        <v>0.26</v>
      </c>
      <c r="E26" s="276"/>
      <c r="F26" s="246"/>
      <c r="G26" s="246"/>
      <c r="H26" s="154">
        <f t="shared" si="0"/>
        <v>0</v>
      </c>
      <c r="I26" s="155">
        <f t="shared" si="1"/>
        <v>0</v>
      </c>
      <c r="J26" s="155">
        <f t="shared" si="2"/>
        <v>0</v>
      </c>
      <c r="K26" s="156">
        <f t="shared" si="3"/>
        <v>0</v>
      </c>
      <c r="L26" s="157">
        <f>C25*F26</f>
        <v>0</v>
      </c>
      <c r="M26" s="157">
        <f>C25*G26</f>
        <v>0</v>
      </c>
      <c r="N26" s="158">
        <f t="shared" si="4"/>
        <v>0</v>
      </c>
      <c r="O26" s="159"/>
      <c r="P26" s="160" t="s">
        <v>50</v>
      </c>
      <c r="Q26" s="172"/>
    </row>
    <row r="27" spans="2:17" ht="18" customHeight="1" x14ac:dyDescent="0.15">
      <c r="B27" s="271"/>
      <c r="C27" s="277">
        <v>5</v>
      </c>
      <c r="D27" s="279">
        <v>0.2</v>
      </c>
      <c r="E27" s="279"/>
      <c r="F27" s="246"/>
      <c r="G27" s="246"/>
      <c r="H27" s="161">
        <f t="shared" si="0"/>
        <v>0</v>
      </c>
      <c r="I27" s="162">
        <f t="shared" si="1"/>
        <v>0</v>
      </c>
      <c r="J27" s="162">
        <f t="shared" si="2"/>
        <v>0</v>
      </c>
      <c r="K27" s="252">
        <f t="shared" si="3"/>
        <v>0</v>
      </c>
      <c r="L27" s="164">
        <f>C27*F27</f>
        <v>0</v>
      </c>
      <c r="M27" s="164">
        <f>C27*G27</f>
        <v>0</v>
      </c>
      <c r="N27" s="165">
        <f t="shared" si="4"/>
        <v>0</v>
      </c>
      <c r="O27" s="159" t="s">
        <v>50</v>
      </c>
      <c r="P27" s="160"/>
      <c r="Q27" s="172"/>
    </row>
    <row r="28" spans="2:17" ht="18" customHeight="1" x14ac:dyDescent="0.15">
      <c r="B28" s="271"/>
      <c r="C28" s="273"/>
      <c r="D28" s="275">
        <f>D27*130/100</f>
        <v>0.26</v>
      </c>
      <c r="E28" s="276"/>
      <c r="F28" s="246"/>
      <c r="G28" s="246"/>
      <c r="H28" s="154">
        <f t="shared" si="0"/>
        <v>0</v>
      </c>
      <c r="I28" s="155">
        <f t="shared" si="1"/>
        <v>0</v>
      </c>
      <c r="J28" s="155">
        <f t="shared" si="2"/>
        <v>0</v>
      </c>
      <c r="K28" s="156">
        <f t="shared" si="3"/>
        <v>0</v>
      </c>
      <c r="L28" s="157">
        <f>C27*F28</f>
        <v>0</v>
      </c>
      <c r="M28" s="157">
        <f>C27*G28</f>
        <v>0</v>
      </c>
      <c r="N28" s="158">
        <f t="shared" si="4"/>
        <v>0</v>
      </c>
      <c r="O28" s="159"/>
      <c r="P28" s="160" t="s">
        <v>50</v>
      </c>
      <c r="Q28" s="172"/>
    </row>
    <row r="29" spans="2:17" ht="18" customHeight="1" x14ac:dyDescent="0.15">
      <c r="B29" s="271"/>
      <c r="C29" s="277">
        <v>6</v>
      </c>
      <c r="D29" s="281">
        <v>0.2</v>
      </c>
      <c r="E29" s="281"/>
      <c r="F29" s="246"/>
      <c r="G29" s="246"/>
      <c r="H29" s="173">
        <f t="shared" si="0"/>
        <v>0</v>
      </c>
      <c r="I29" s="162">
        <f t="shared" si="1"/>
        <v>0</v>
      </c>
      <c r="J29" s="162">
        <f t="shared" si="2"/>
        <v>0</v>
      </c>
      <c r="K29" s="253">
        <f t="shared" si="3"/>
        <v>0</v>
      </c>
      <c r="L29" s="164">
        <f>C29*F29</f>
        <v>0</v>
      </c>
      <c r="M29" s="164">
        <f>C29*G29</f>
        <v>0</v>
      </c>
      <c r="N29" s="175">
        <f t="shared" si="4"/>
        <v>0</v>
      </c>
      <c r="O29" s="159" t="s">
        <v>50</v>
      </c>
      <c r="P29" s="160"/>
      <c r="Q29" s="172"/>
    </row>
    <row r="30" spans="2:17" ht="18" customHeight="1" thickBot="1" x14ac:dyDescent="0.2">
      <c r="B30" s="272"/>
      <c r="C30" s="280"/>
      <c r="D30" s="282">
        <f>D29*130/110*(1.1)</f>
        <v>0.26</v>
      </c>
      <c r="E30" s="283"/>
      <c r="F30" s="247"/>
      <c r="G30" s="247"/>
      <c r="H30" s="176">
        <f t="shared" si="0"/>
        <v>0</v>
      </c>
      <c r="I30" s="177">
        <f t="shared" si="1"/>
        <v>0</v>
      </c>
      <c r="J30" s="177">
        <f t="shared" si="2"/>
        <v>0</v>
      </c>
      <c r="K30" s="178">
        <f t="shared" si="3"/>
        <v>0</v>
      </c>
      <c r="L30" s="179">
        <f>C29*F30</f>
        <v>0</v>
      </c>
      <c r="M30" s="179">
        <f>C29*G30</f>
        <v>0</v>
      </c>
      <c r="N30" s="180">
        <f t="shared" si="4"/>
        <v>0</v>
      </c>
      <c r="O30" s="143"/>
      <c r="P30" s="144" t="s">
        <v>50</v>
      </c>
      <c r="Q30" s="172"/>
    </row>
    <row r="31" spans="2:17" ht="18" customHeight="1" x14ac:dyDescent="0.15">
      <c r="B31" s="270" t="s">
        <v>51</v>
      </c>
      <c r="C31" s="267">
        <v>4</v>
      </c>
      <c r="D31" s="266">
        <f>0.68*200/1000</f>
        <v>0.13600000000000001</v>
      </c>
      <c r="E31" s="266"/>
      <c r="F31" s="245"/>
      <c r="G31" s="245"/>
      <c r="H31" s="181">
        <f t="shared" si="0"/>
        <v>0</v>
      </c>
      <c r="I31" s="182">
        <f t="shared" si="1"/>
        <v>0</v>
      </c>
      <c r="J31" s="182">
        <f t="shared" si="2"/>
        <v>0</v>
      </c>
      <c r="K31" s="183">
        <f t="shared" si="3"/>
        <v>0</v>
      </c>
      <c r="L31" s="184">
        <f>C31*F31</f>
        <v>0</v>
      </c>
      <c r="M31" s="184">
        <f>C31*G31</f>
        <v>0</v>
      </c>
      <c r="N31" s="185">
        <f t="shared" si="4"/>
        <v>0</v>
      </c>
      <c r="O31" s="254" t="s">
        <v>50</v>
      </c>
      <c r="P31" s="255"/>
      <c r="Q31" s="172"/>
    </row>
    <row r="32" spans="2:17" ht="18" customHeight="1" x14ac:dyDescent="0.15">
      <c r="B32" s="271"/>
      <c r="C32" s="273"/>
      <c r="D32" s="289">
        <f>0.68*200/1000*(115/72)</f>
        <v>0.21722222222222226</v>
      </c>
      <c r="E32" s="289"/>
      <c r="F32" s="246"/>
      <c r="G32" s="246"/>
      <c r="H32" s="186">
        <f t="shared" si="0"/>
        <v>0</v>
      </c>
      <c r="I32" s="187">
        <f t="shared" si="1"/>
        <v>0</v>
      </c>
      <c r="J32" s="187">
        <f t="shared" si="2"/>
        <v>0</v>
      </c>
      <c r="K32" s="170">
        <f t="shared" si="3"/>
        <v>0</v>
      </c>
      <c r="L32" s="188">
        <f>C31*F32</f>
        <v>0</v>
      </c>
      <c r="M32" s="188">
        <f>C31*G32</f>
        <v>0</v>
      </c>
      <c r="N32" s="171">
        <f t="shared" si="4"/>
        <v>0</v>
      </c>
      <c r="O32" s="159"/>
      <c r="P32" s="160" t="s">
        <v>50</v>
      </c>
      <c r="Q32" s="172"/>
    </row>
    <row r="33" spans="2:17" ht="18" customHeight="1" x14ac:dyDescent="0.15">
      <c r="B33" s="271"/>
      <c r="C33" s="277">
        <v>5</v>
      </c>
      <c r="D33" s="290">
        <f>0.76*200/1000</f>
        <v>0.152</v>
      </c>
      <c r="E33" s="290"/>
      <c r="F33" s="246"/>
      <c r="G33" s="246"/>
      <c r="H33" s="189">
        <f t="shared" si="0"/>
        <v>0</v>
      </c>
      <c r="I33" s="190">
        <f t="shared" si="1"/>
        <v>0</v>
      </c>
      <c r="J33" s="190">
        <f t="shared" si="2"/>
        <v>0</v>
      </c>
      <c r="K33" s="191">
        <f t="shared" si="3"/>
        <v>0</v>
      </c>
      <c r="L33" s="192">
        <f>C33*F33</f>
        <v>0</v>
      </c>
      <c r="M33" s="192">
        <f>C33*G33</f>
        <v>0</v>
      </c>
      <c r="N33" s="193">
        <f t="shared" si="4"/>
        <v>0</v>
      </c>
      <c r="O33" s="159" t="s">
        <v>50</v>
      </c>
      <c r="P33" s="160"/>
      <c r="Q33" s="172"/>
    </row>
    <row r="34" spans="2:17" ht="18" customHeight="1" x14ac:dyDescent="0.15">
      <c r="B34" s="271"/>
      <c r="C34" s="273"/>
      <c r="D34" s="286">
        <f>0.76*200/1000*(133/84)</f>
        <v>0.24066666666666664</v>
      </c>
      <c r="E34" s="287"/>
      <c r="F34" s="246"/>
      <c r="G34" s="246"/>
      <c r="H34" s="169">
        <f t="shared" si="0"/>
        <v>0</v>
      </c>
      <c r="I34" s="187">
        <f t="shared" si="1"/>
        <v>0</v>
      </c>
      <c r="J34" s="187">
        <f t="shared" si="2"/>
        <v>0</v>
      </c>
      <c r="K34" s="170">
        <f t="shared" si="3"/>
        <v>0</v>
      </c>
      <c r="L34" s="188">
        <f>C33*F34</f>
        <v>0</v>
      </c>
      <c r="M34" s="188">
        <f>C33*G34</f>
        <v>0</v>
      </c>
      <c r="N34" s="171">
        <f t="shared" si="4"/>
        <v>0</v>
      </c>
      <c r="O34" s="159"/>
      <c r="P34" s="160" t="s">
        <v>50</v>
      </c>
      <c r="Q34" s="172"/>
    </row>
    <row r="35" spans="2:17" ht="18" customHeight="1" x14ac:dyDescent="0.15">
      <c r="B35" s="271"/>
      <c r="C35" s="277">
        <v>6</v>
      </c>
      <c r="D35" s="278">
        <f>0.98*200/1000</f>
        <v>0.19600000000000001</v>
      </c>
      <c r="E35" s="278"/>
      <c r="F35" s="246"/>
      <c r="G35" s="246"/>
      <c r="H35" s="161">
        <f t="shared" si="0"/>
        <v>0</v>
      </c>
      <c r="I35" s="190">
        <f t="shared" si="1"/>
        <v>0</v>
      </c>
      <c r="J35" s="190">
        <f t="shared" si="2"/>
        <v>0</v>
      </c>
      <c r="K35" s="252">
        <f t="shared" si="3"/>
        <v>0</v>
      </c>
      <c r="L35" s="192">
        <f>C35*F35</f>
        <v>0</v>
      </c>
      <c r="M35" s="192">
        <f>C35*G35</f>
        <v>0</v>
      </c>
      <c r="N35" s="165">
        <f t="shared" si="4"/>
        <v>0</v>
      </c>
      <c r="O35" s="159" t="s">
        <v>50</v>
      </c>
      <c r="P35" s="160"/>
      <c r="Q35" s="172"/>
    </row>
    <row r="36" spans="2:17" ht="18" customHeight="1" thickBot="1" x14ac:dyDescent="0.2">
      <c r="B36" s="272"/>
      <c r="C36" s="280"/>
      <c r="D36" s="291">
        <f>0.98*200/1000*(133/103)</f>
        <v>0.25308737864077674</v>
      </c>
      <c r="E36" s="292"/>
      <c r="F36" s="247"/>
      <c r="G36" s="247"/>
      <c r="H36" s="194">
        <f t="shared" si="0"/>
        <v>0</v>
      </c>
      <c r="I36" s="195">
        <f t="shared" si="1"/>
        <v>0</v>
      </c>
      <c r="J36" s="195">
        <f t="shared" si="2"/>
        <v>0</v>
      </c>
      <c r="K36" s="196">
        <f t="shared" si="3"/>
        <v>0</v>
      </c>
      <c r="L36" s="197">
        <f>C35*F36</f>
        <v>0</v>
      </c>
      <c r="M36" s="197">
        <f>C35*G36</f>
        <v>0</v>
      </c>
      <c r="N36" s="198">
        <f t="shared" si="4"/>
        <v>0</v>
      </c>
      <c r="O36" s="143"/>
      <c r="P36" s="144" t="s">
        <v>50</v>
      </c>
      <c r="Q36" s="172"/>
    </row>
    <row r="37" spans="2:17" ht="18" customHeight="1" x14ac:dyDescent="0.15">
      <c r="B37" s="270" t="s">
        <v>52</v>
      </c>
      <c r="C37" s="267">
        <v>4</v>
      </c>
      <c r="D37" s="266">
        <f>0.73*200/1000</f>
        <v>0.14599999999999999</v>
      </c>
      <c r="E37" s="266"/>
      <c r="F37" s="245"/>
      <c r="G37" s="245"/>
      <c r="H37" s="181">
        <f t="shared" si="0"/>
        <v>0</v>
      </c>
      <c r="I37" s="182">
        <f t="shared" si="1"/>
        <v>0</v>
      </c>
      <c r="J37" s="182">
        <f t="shared" si="2"/>
        <v>0</v>
      </c>
      <c r="K37" s="183">
        <f t="shared" si="3"/>
        <v>0</v>
      </c>
      <c r="L37" s="184">
        <f>C37*F37</f>
        <v>0</v>
      </c>
      <c r="M37" s="184">
        <f>C37*G37</f>
        <v>0</v>
      </c>
      <c r="N37" s="185">
        <f t="shared" si="4"/>
        <v>0</v>
      </c>
      <c r="O37" s="254" t="s">
        <v>50</v>
      </c>
      <c r="P37" s="255"/>
      <c r="Q37" s="172"/>
    </row>
    <row r="38" spans="2:17" ht="18" customHeight="1" x14ac:dyDescent="0.15">
      <c r="B38" s="271"/>
      <c r="C38" s="273"/>
      <c r="D38" s="289">
        <f>0.73*200/1000*(121/80)</f>
        <v>0.22082499999999999</v>
      </c>
      <c r="E38" s="289"/>
      <c r="F38" s="246"/>
      <c r="G38" s="246"/>
      <c r="H38" s="186">
        <f t="shared" si="0"/>
        <v>0</v>
      </c>
      <c r="I38" s="187">
        <f t="shared" si="1"/>
        <v>0</v>
      </c>
      <c r="J38" s="187">
        <f t="shared" si="2"/>
        <v>0</v>
      </c>
      <c r="K38" s="170">
        <f t="shared" si="3"/>
        <v>0</v>
      </c>
      <c r="L38" s="188">
        <f>C37*F38</f>
        <v>0</v>
      </c>
      <c r="M38" s="188">
        <f>C37*G38</f>
        <v>0</v>
      </c>
      <c r="N38" s="171">
        <f t="shared" si="4"/>
        <v>0</v>
      </c>
      <c r="O38" s="159"/>
      <c r="P38" s="160" t="s">
        <v>50</v>
      </c>
      <c r="Q38" s="172"/>
    </row>
    <row r="39" spans="2:17" ht="18" customHeight="1" x14ac:dyDescent="0.15">
      <c r="B39" s="271"/>
      <c r="C39" s="277">
        <v>5</v>
      </c>
      <c r="D39" s="290">
        <f>0.89*200/1000</f>
        <v>0.17799999999999999</v>
      </c>
      <c r="E39" s="290"/>
      <c r="F39" s="246"/>
      <c r="G39" s="246"/>
      <c r="H39" s="189">
        <f t="shared" si="0"/>
        <v>0</v>
      </c>
      <c r="I39" s="190">
        <f t="shared" si="1"/>
        <v>0</v>
      </c>
      <c r="J39" s="190">
        <f t="shared" si="2"/>
        <v>0</v>
      </c>
      <c r="K39" s="191">
        <f t="shared" si="3"/>
        <v>0</v>
      </c>
      <c r="L39" s="192">
        <f>C39*F39</f>
        <v>0</v>
      </c>
      <c r="M39" s="192">
        <f>C39*G39</f>
        <v>0</v>
      </c>
      <c r="N39" s="193">
        <f t="shared" si="4"/>
        <v>0</v>
      </c>
      <c r="O39" s="159" t="s">
        <v>50</v>
      </c>
      <c r="P39" s="160"/>
      <c r="Q39" s="172"/>
    </row>
    <row r="40" spans="2:17" ht="18" customHeight="1" x14ac:dyDescent="0.15">
      <c r="B40" s="271"/>
      <c r="C40" s="273"/>
      <c r="D40" s="286">
        <f>0.89*200/1000*(152/100)</f>
        <v>0.27055999999999997</v>
      </c>
      <c r="E40" s="287"/>
      <c r="F40" s="246"/>
      <c r="G40" s="246"/>
      <c r="H40" s="169">
        <f t="shared" si="0"/>
        <v>0</v>
      </c>
      <c r="I40" s="187">
        <f t="shared" si="1"/>
        <v>0</v>
      </c>
      <c r="J40" s="187">
        <f t="shared" si="2"/>
        <v>0</v>
      </c>
      <c r="K40" s="170">
        <f t="shared" si="3"/>
        <v>0</v>
      </c>
      <c r="L40" s="188">
        <f>C39*F40</f>
        <v>0</v>
      </c>
      <c r="M40" s="188">
        <f>C39*G40</f>
        <v>0</v>
      </c>
      <c r="N40" s="171">
        <f t="shared" si="4"/>
        <v>0</v>
      </c>
      <c r="O40" s="159"/>
      <c r="P40" s="160" t="s">
        <v>50</v>
      </c>
      <c r="Q40" s="172"/>
    </row>
    <row r="41" spans="2:17" ht="18" customHeight="1" x14ac:dyDescent="0.15">
      <c r="B41" s="271"/>
      <c r="C41" s="277">
        <v>6</v>
      </c>
      <c r="D41" s="288">
        <f>1*200/1000</f>
        <v>0.2</v>
      </c>
      <c r="E41" s="288"/>
      <c r="F41" s="246"/>
      <c r="G41" s="246"/>
      <c r="H41" s="161">
        <f t="shared" si="0"/>
        <v>0</v>
      </c>
      <c r="I41" s="190">
        <f t="shared" si="1"/>
        <v>0</v>
      </c>
      <c r="J41" s="190">
        <f t="shared" si="2"/>
        <v>0</v>
      </c>
      <c r="K41" s="252">
        <f t="shared" si="3"/>
        <v>0</v>
      </c>
      <c r="L41" s="192">
        <f>C41*F41</f>
        <v>0</v>
      </c>
      <c r="M41" s="192">
        <f>C41*G41</f>
        <v>0</v>
      </c>
      <c r="N41" s="165">
        <f t="shared" si="4"/>
        <v>0</v>
      </c>
      <c r="O41" s="159" t="s">
        <v>50</v>
      </c>
      <c r="P41" s="160"/>
      <c r="Q41" s="172"/>
    </row>
    <row r="42" spans="2:17" ht="18" customHeight="1" thickBot="1" x14ac:dyDescent="0.2">
      <c r="B42" s="272"/>
      <c r="C42" s="280"/>
      <c r="D42" s="291">
        <f>1*200/1000*(152/110)</f>
        <v>0.27636363636363637</v>
      </c>
      <c r="E42" s="292"/>
      <c r="F42" s="247"/>
      <c r="G42" s="247"/>
      <c r="H42" s="194">
        <f t="shared" si="0"/>
        <v>0</v>
      </c>
      <c r="I42" s="195">
        <f t="shared" si="1"/>
        <v>0</v>
      </c>
      <c r="J42" s="195">
        <f t="shared" si="2"/>
        <v>0</v>
      </c>
      <c r="K42" s="196">
        <f t="shared" si="3"/>
        <v>0</v>
      </c>
      <c r="L42" s="197">
        <f>C41*F42</f>
        <v>0</v>
      </c>
      <c r="M42" s="197">
        <f>C41*G42</f>
        <v>0</v>
      </c>
      <c r="N42" s="198">
        <f t="shared" si="4"/>
        <v>0</v>
      </c>
      <c r="O42" s="143"/>
      <c r="P42" s="144" t="s">
        <v>50</v>
      </c>
      <c r="Q42" s="172"/>
    </row>
    <row r="43" spans="2:17" ht="18" customHeight="1" x14ac:dyDescent="0.15">
      <c r="B43" s="262" t="s">
        <v>53</v>
      </c>
      <c r="C43" s="267">
        <v>2</v>
      </c>
      <c r="D43" s="295">
        <f>0.6*200/1000*1.1</f>
        <v>0.13200000000000001</v>
      </c>
      <c r="E43" s="296"/>
      <c r="F43" s="245"/>
      <c r="G43" s="245"/>
      <c r="H43" s="199">
        <f t="shared" si="0"/>
        <v>0</v>
      </c>
      <c r="I43" s="182">
        <f t="shared" si="1"/>
        <v>0</v>
      </c>
      <c r="J43" s="182">
        <f t="shared" si="2"/>
        <v>0</v>
      </c>
      <c r="K43" s="200">
        <f t="shared" si="3"/>
        <v>0</v>
      </c>
      <c r="L43" s="184">
        <f>C43*F43</f>
        <v>0</v>
      </c>
      <c r="M43" s="184">
        <f>C43*G43</f>
        <v>0</v>
      </c>
      <c r="N43" s="201">
        <f t="shared" si="4"/>
        <v>0</v>
      </c>
      <c r="O43" s="254" t="s">
        <v>50</v>
      </c>
      <c r="P43" s="255"/>
      <c r="Q43" s="153">
        <f t="shared" ref="Q43:Q50" si="6">IF(H43&gt;0,1,0)</f>
        <v>0</v>
      </c>
    </row>
    <row r="44" spans="2:17" ht="18" customHeight="1" x14ac:dyDescent="0.15">
      <c r="B44" s="293"/>
      <c r="C44" s="273"/>
      <c r="D44" s="297">
        <f>0.8*200/1000*1.1</f>
        <v>0.17600000000000002</v>
      </c>
      <c r="E44" s="298"/>
      <c r="F44" s="246"/>
      <c r="G44" s="246"/>
      <c r="H44" s="166">
        <f t="shared" si="0"/>
        <v>0</v>
      </c>
      <c r="I44" s="155">
        <f t="shared" si="1"/>
        <v>0</v>
      </c>
      <c r="J44" s="155">
        <f t="shared" si="2"/>
        <v>0</v>
      </c>
      <c r="K44" s="167">
        <f t="shared" si="3"/>
        <v>0</v>
      </c>
      <c r="L44" s="157">
        <f>C43*F44</f>
        <v>0</v>
      </c>
      <c r="M44" s="157">
        <f>C43*G44</f>
        <v>0</v>
      </c>
      <c r="N44" s="168">
        <f t="shared" si="4"/>
        <v>0</v>
      </c>
      <c r="O44" s="159"/>
      <c r="P44" s="160" t="s">
        <v>50</v>
      </c>
      <c r="Q44" s="153">
        <f t="shared" si="6"/>
        <v>0</v>
      </c>
    </row>
    <row r="45" spans="2:17" ht="18" customHeight="1" x14ac:dyDescent="0.15">
      <c r="B45" s="294"/>
      <c r="C45" s="277">
        <v>2.5</v>
      </c>
      <c r="D45" s="299">
        <f>0.73*200/1000*1.1</f>
        <v>0.16059999999999999</v>
      </c>
      <c r="E45" s="300"/>
      <c r="F45" s="246"/>
      <c r="G45" s="246"/>
      <c r="H45" s="202">
        <f t="shared" si="0"/>
        <v>0</v>
      </c>
      <c r="I45" s="190">
        <f t="shared" si="1"/>
        <v>0</v>
      </c>
      <c r="J45" s="190">
        <f t="shared" si="2"/>
        <v>0</v>
      </c>
      <c r="K45" s="203">
        <f t="shared" si="3"/>
        <v>0</v>
      </c>
      <c r="L45" s="192">
        <f>C45*F45</f>
        <v>0</v>
      </c>
      <c r="M45" s="192">
        <f>C45*G45</f>
        <v>0</v>
      </c>
      <c r="N45" s="204">
        <f t="shared" si="4"/>
        <v>0</v>
      </c>
      <c r="O45" s="159" t="s">
        <v>50</v>
      </c>
      <c r="P45" s="160"/>
      <c r="Q45" s="153">
        <f t="shared" si="6"/>
        <v>0</v>
      </c>
    </row>
    <row r="46" spans="2:17" ht="18" customHeight="1" x14ac:dyDescent="0.15">
      <c r="B46" s="294"/>
      <c r="C46" s="273"/>
      <c r="D46" s="297">
        <f>1.4*200/1000*1.1</f>
        <v>0.30800000000000005</v>
      </c>
      <c r="E46" s="298"/>
      <c r="F46" s="246"/>
      <c r="G46" s="246"/>
      <c r="H46" s="166">
        <f t="shared" si="0"/>
        <v>0</v>
      </c>
      <c r="I46" s="155">
        <f t="shared" si="1"/>
        <v>0</v>
      </c>
      <c r="J46" s="155">
        <f t="shared" si="2"/>
        <v>0</v>
      </c>
      <c r="K46" s="167">
        <f t="shared" si="3"/>
        <v>0</v>
      </c>
      <c r="L46" s="157">
        <f>C45*F46</f>
        <v>0</v>
      </c>
      <c r="M46" s="157">
        <f>C45*G46</f>
        <v>0</v>
      </c>
      <c r="N46" s="168">
        <f t="shared" si="4"/>
        <v>0</v>
      </c>
      <c r="O46" s="159"/>
      <c r="P46" s="160" t="s">
        <v>50</v>
      </c>
      <c r="Q46" s="153">
        <f t="shared" si="6"/>
        <v>0</v>
      </c>
    </row>
    <row r="47" spans="2:17" ht="18" customHeight="1" x14ac:dyDescent="0.15">
      <c r="B47" s="294"/>
      <c r="C47" s="277">
        <v>3</v>
      </c>
      <c r="D47" s="299">
        <f>0.73*200/1000*1.1</f>
        <v>0.16059999999999999</v>
      </c>
      <c r="E47" s="300"/>
      <c r="F47" s="246"/>
      <c r="G47" s="246"/>
      <c r="H47" s="202">
        <f t="shared" si="0"/>
        <v>0</v>
      </c>
      <c r="I47" s="190">
        <f t="shared" si="1"/>
        <v>0</v>
      </c>
      <c r="J47" s="190">
        <f t="shared" si="2"/>
        <v>0</v>
      </c>
      <c r="K47" s="203">
        <f t="shared" si="3"/>
        <v>0</v>
      </c>
      <c r="L47" s="192">
        <f>C47*F47</f>
        <v>0</v>
      </c>
      <c r="M47" s="192">
        <f>C47*G47</f>
        <v>0</v>
      </c>
      <c r="N47" s="204">
        <f t="shared" si="4"/>
        <v>0</v>
      </c>
      <c r="O47" s="159" t="s">
        <v>50</v>
      </c>
      <c r="P47" s="160"/>
      <c r="Q47" s="153">
        <f t="shared" si="6"/>
        <v>0</v>
      </c>
    </row>
    <row r="48" spans="2:17" ht="18" customHeight="1" x14ac:dyDescent="0.15">
      <c r="B48" s="294"/>
      <c r="C48" s="273"/>
      <c r="D48" s="297">
        <f>1.4*200/1000*1.1</f>
        <v>0.30800000000000005</v>
      </c>
      <c r="E48" s="298"/>
      <c r="F48" s="246"/>
      <c r="G48" s="246"/>
      <c r="H48" s="166">
        <f t="shared" si="0"/>
        <v>0</v>
      </c>
      <c r="I48" s="155">
        <f t="shared" si="1"/>
        <v>0</v>
      </c>
      <c r="J48" s="155">
        <f t="shared" si="2"/>
        <v>0</v>
      </c>
      <c r="K48" s="167">
        <f t="shared" si="3"/>
        <v>0</v>
      </c>
      <c r="L48" s="157">
        <f>C47*F48</f>
        <v>0</v>
      </c>
      <c r="M48" s="157">
        <f>C47*G48</f>
        <v>0</v>
      </c>
      <c r="N48" s="168">
        <f t="shared" si="4"/>
        <v>0</v>
      </c>
      <c r="O48" s="159"/>
      <c r="P48" s="160" t="s">
        <v>50</v>
      </c>
      <c r="Q48" s="153">
        <f t="shared" si="6"/>
        <v>0</v>
      </c>
    </row>
    <row r="49" spans="2:17" ht="18" customHeight="1" x14ac:dyDescent="0.15">
      <c r="B49" s="294"/>
      <c r="C49" s="277">
        <v>3.2</v>
      </c>
      <c r="D49" s="299">
        <f>0.81*200/1000*1.1</f>
        <v>0.17820000000000003</v>
      </c>
      <c r="E49" s="300"/>
      <c r="F49" s="246"/>
      <c r="G49" s="246"/>
      <c r="H49" s="202">
        <f t="shared" si="0"/>
        <v>0</v>
      </c>
      <c r="I49" s="190">
        <f t="shared" si="1"/>
        <v>0</v>
      </c>
      <c r="J49" s="190">
        <f t="shared" si="2"/>
        <v>0</v>
      </c>
      <c r="K49" s="203">
        <f t="shared" si="3"/>
        <v>0</v>
      </c>
      <c r="L49" s="192">
        <f>C49*F49</f>
        <v>0</v>
      </c>
      <c r="M49" s="192">
        <f>C49*G49</f>
        <v>0</v>
      </c>
      <c r="N49" s="204">
        <f t="shared" si="4"/>
        <v>0</v>
      </c>
      <c r="O49" s="159" t="s">
        <v>50</v>
      </c>
      <c r="P49" s="160"/>
      <c r="Q49" s="153">
        <f t="shared" si="6"/>
        <v>0</v>
      </c>
    </row>
    <row r="50" spans="2:17" ht="18" customHeight="1" x14ac:dyDescent="0.15">
      <c r="B50" s="294"/>
      <c r="C50" s="273"/>
      <c r="D50" s="297">
        <f>1.4*200/1000*1.1</f>
        <v>0.30800000000000005</v>
      </c>
      <c r="E50" s="298"/>
      <c r="F50" s="246"/>
      <c r="G50" s="246"/>
      <c r="H50" s="166">
        <f t="shared" si="0"/>
        <v>0</v>
      </c>
      <c r="I50" s="155">
        <f t="shared" si="1"/>
        <v>0</v>
      </c>
      <c r="J50" s="155">
        <f t="shared" si="2"/>
        <v>0</v>
      </c>
      <c r="K50" s="167">
        <f t="shared" si="3"/>
        <v>0</v>
      </c>
      <c r="L50" s="157">
        <f>C49*F50</f>
        <v>0</v>
      </c>
      <c r="M50" s="157">
        <f>C49*G50</f>
        <v>0</v>
      </c>
      <c r="N50" s="168">
        <f t="shared" si="4"/>
        <v>0</v>
      </c>
      <c r="O50" s="159"/>
      <c r="P50" s="160" t="s">
        <v>50</v>
      </c>
      <c r="Q50" s="153">
        <f t="shared" si="6"/>
        <v>0</v>
      </c>
    </row>
    <row r="51" spans="2:17" ht="18" customHeight="1" x14ac:dyDescent="0.15">
      <c r="B51" s="294"/>
      <c r="C51" s="277">
        <v>4</v>
      </c>
      <c r="D51" s="299">
        <f>1.1*200/1000*1.1</f>
        <v>0.24200000000000005</v>
      </c>
      <c r="E51" s="300"/>
      <c r="F51" s="246"/>
      <c r="G51" s="246"/>
      <c r="H51" s="202">
        <f t="shared" si="0"/>
        <v>0</v>
      </c>
      <c r="I51" s="190">
        <f t="shared" si="1"/>
        <v>0</v>
      </c>
      <c r="J51" s="190">
        <f t="shared" si="2"/>
        <v>0</v>
      </c>
      <c r="K51" s="203">
        <f t="shared" si="3"/>
        <v>0</v>
      </c>
      <c r="L51" s="192">
        <f>C51*F51</f>
        <v>0</v>
      </c>
      <c r="M51" s="192">
        <f>C51*G51</f>
        <v>0</v>
      </c>
      <c r="N51" s="204">
        <f t="shared" si="4"/>
        <v>0</v>
      </c>
      <c r="O51" s="159" t="s">
        <v>50</v>
      </c>
      <c r="P51" s="160"/>
      <c r="Q51" s="172"/>
    </row>
    <row r="52" spans="2:17" ht="18" customHeight="1" x14ac:dyDescent="0.15">
      <c r="B52" s="294"/>
      <c r="C52" s="273"/>
      <c r="D52" s="297">
        <f>2*200/1000*1.1</f>
        <v>0.44000000000000006</v>
      </c>
      <c r="E52" s="298"/>
      <c r="F52" s="246"/>
      <c r="G52" s="246"/>
      <c r="H52" s="166">
        <f t="shared" si="0"/>
        <v>0</v>
      </c>
      <c r="I52" s="155">
        <f t="shared" si="1"/>
        <v>0</v>
      </c>
      <c r="J52" s="155">
        <f t="shared" si="2"/>
        <v>0</v>
      </c>
      <c r="K52" s="167">
        <f t="shared" si="3"/>
        <v>0</v>
      </c>
      <c r="L52" s="157">
        <f>C51*F52</f>
        <v>0</v>
      </c>
      <c r="M52" s="157">
        <f>C51*G52</f>
        <v>0</v>
      </c>
      <c r="N52" s="168">
        <f t="shared" si="4"/>
        <v>0</v>
      </c>
      <c r="O52" s="159"/>
      <c r="P52" s="160" t="s">
        <v>50</v>
      </c>
      <c r="Q52" s="172"/>
    </row>
    <row r="53" spans="2:17" ht="18" customHeight="1" x14ac:dyDescent="0.15">
      <c r="B53" s="294"/>
      <c r="C53" s="277">
        <v>5</v>
      </c>
      <c r="D53" s="299">
        <f>1.3*200/1000*1.1</f>
        <v>0.28600000000000003</v>
      </c>
      <c r="E53" s="300"/>
      <c r="F53" s="246"/>
      <c r="G53" s="246"/>
      <c r="H53" s="202">
        <f t="shared" si="0"/>
        <v>0</v>
      </c>
      <c r="I53" s="190">
        <f t="shared" si="1"/>
        <v>0</v>
      </c>
      <c r="J53" s="190">
        <f t="shared" si="2"/>
        <v>0</v>
      </c>
      <c r="K53" s="203">
        <f t="shared" si="3"/>
        <v>0</v>
      </c>
      <c r="L53" s="192">
        <f>C53*F53</f>
        <v>0</v>
      </c>
      <c r="M53" s="192">
        <f>C53*G53</f>
        <v>0</v>
      </c>
      <c r="N53" s="204">
        <f>L53+M53</f>
        <v>0</v>
      </c>
      <c r="O53" s="159" t="s">
        <v>50</v>
      </c>
      <c r="P53" s="160"/>
      <c r="Q53" s="172"/>
    </row>
    <row r="54" spans="2:17" ht="18" customHeight="1" x14ac:dyDescent="0.15">
      <c r="B54" s="294"/>
      <c r="C54" s="273"/>
      <c r="D54" s="297">
        <f>2*200/1000*1.1</f>
        <v>0.44000000000000006</v>
      </c>
      <c r="E54" s="298"/>
      <c r="F54" s="246"/>
      <c r="G54" s="246"/>
      <c r="H54" s="166">
        <f t="shared" si="0"/>
        <v>0</v>
      </c>
      <c r="I54" s="155">
        <f t="shared" si="1"/>
        <v>0</v>
      </c>
      <c r="J54" s="155">
        <f t="shared" si="2"/>
        <v>0</v>
      </c>
      <c r="K54" s="167">
        <f t="shared" si="3"/>
        <v>0</v>
      </c>
      <c r="L54" s="157">
        <f>C53*F54</f>
        <v>0</v>
      </c>
      <c r="M54" s="157">
        <f>C53*G54</f>
        <v>0</v>
      </c>
      <c r="N54" s="168">
        <f t="shared" si="4"/>
        <v>0</v>
      </c>
      <c r="O54" s="159"/>
      <c r="P54" s="160" t="s">
        <v>50</v>
      </c>
      <c r="Q54" s="172"/>
    </row>
    <row r="55" spans="2:17" ht="18" customHeight="1" x14ac:dyDescent="0.15">
      <c r="B55" s="294"/>
      <c r="C55" s="277">
        <v>6</v>
      </c>
      <c r="D55" s="299">
        <f>1.4*200/1000*1.1</f>
        <v>0.30800000000000005</v>
      </c>
      <c r="E55" s="300"/>
      <c r="F55" s="246"/>
      <c r="G55" s="246"/>
      <c r="H55" s="202">
        <f t="shared" si="0"/>
        <v>0</v>
      </c>
      <c r="I55" s="190">
        <f t="shared" si="1"/>
        <v>0</v>
      </c>
      <c r="J55" s="190">
        <f t="shared" si="2"/>
        <v>0</v>
      </c>
      <c r="K55" s="203">
        <f t="shared" si="3"/>
        <v>0</v>
      </c>
      <c r="L55" s="192">
        <f>C55*F55</f>
        <v>0</v>
      </c>
      <c r="M55" s="192">
        <f>C55*G55</f>
        <v>0</v>
      </c>
      <c r="N55" s="204">
        <f t="shared" si="4"/>
        <v>0</v>
      </c>
      <c r="O55" s="159" t="s">
        <v>50</v>
      </c>
      <c r="P55" s="160"/>
      <c r="Q55" s="172"/>
    </row>
    <row r="56" spans="2:17" ht="18" customHeight="1" thickBot="1" x14ac:dyDescent="0.2">
      <c r="B56" s="263"/>
      <c r="C56" s="280"/>
      <c r="D56" s="301">
        <f>2*200/1000*1.1</f>
        <v>0.44000000000000006</v>
      </c>
      <c r="E56" s="302"/>
      <c r="F56" s="247"/>
      <c r="G56" s="247"/>
      <c r="H56" s="176">
        <f t="shared" si="0"/>
        <v>0</v>
      </c>
      <c r="I56" s="177">
        <f t="shared" si="1"/>
        <v>0</v>
      </c>
      <c r="J56" s="177">
        <f t="shared" si="2"/>
        <v>0</v>
      </c>
      <c r="K56" s="178">
        <f t="shared" si="3"/>
        <v>0</v>
      </c>
      <c r="L56" s="179">
        <f>C55*F56</f>
        <v>0</v>
      </c>
      <c r="M56" s="179">
        <f>C55*G56</f>
        <v>0</v>
      </c>
      <c r="N56" s="180">
        <f t="shared" si="4"/>
        <v>0</v>
      </c>
      <c r="O56" s="143"/>
      <c r="P56" s="144" t="s">
        <v>50</v>
      </c>
      <c r="Q56" s="172"/>
    </row>
    <row r="57" spans="2:17" ht="18" customHeight="1" x14ac:dyDescent="0.15">
      <c r="B57" s="303" t="s">
        <v>54</v>
      </c>
      <c r="C57" s="305">
        <v>2</v>
      </c>
      <c r="D57" s="306">
        <f>0.85*200/1000*1.1</f>
        <v>0.18700000000000003</v>
      </c>
      <c r="E57" s="307"/>
      <c r="F57" s="248"/>
      <c r="G57" s="248"/>
      <c r="H57" s="205">
        <f t="shared" si="0"/>
        <v>0</v>
      </c>
      <c r="I57" s="206">
        <f t="shared" si="1"/>
        <v>0</v>
      </c>
      <c r="J57" s="206">
        <f t="shared" si="2"/>
        <v>0</v>
      </c>
      <c r="K57" s="207">
        <f t="shared" si="3"/>
        <v>0</v>
      </c>
      <c r="L57" s="208">
        <f>C57*F57</f>
        <v>0</v>
      </c>
      <c r="M57" s="208">
        <f>C57*G57</f>
        <v>0</v>
      </c>
      <c r="N57" s="209">
        <f t="shared" si="4"/>
        <v>0</v>
      </c>
      <c r="O57" s="210" t="s">
        <v>50</v>
      </c>
      <c r="P57" s="211"/>
      <c r="Q57" s="153">
        <f t="shared" ref="Q57:Q64" si="7">IF(H57&gt;0,1,0)</f>
        <v>0</v>
      </c>
    </row>
    <row r="58" spans="2:17" ht="18" customHeight="1" x14ac:dyDescent="0.15">
      <c r="B58" s="293"/>
      <c r="C58" s="273"/>
      <c r="D58" s="297">
        <f>1.5*200/1000*1.1</f>
        <v>0.33</v>
      </c>
      <c r="E58" s="298"/>
      <c r="F58" s="246"/>
      <c r="G58" s="246"/>
      <c r="H58" s="166">
        <f t="shared" si="0"/>
        <v>0</v>
      </c>
      <c r="I58" s="155">
        <f t="shared" si="1"/>
        <v>0</v>
      </c>
      <c r="J58" s="155">
        <f t="shared" si="2"/>
        <v>0</v>
      </c>
      <c r="K58" s="167">
        <f t="shared" si="3"/>
        <v>0</v>
      </c>
      <c r="L58" s="157">
        <f>C57*F58</f>
        <v>0</v>
      </c>
      <c r="M58" s="157">
        <f>C57*G58</f>
        <v>0</v>
      </c>
      <c r="N58" s="168">
        <f t="shared" si="4"/>
        <v>0</v>
      </c>
      <c r="O58" s="159"/>
      <c r="P58" s="160" t="s">
        <v>50</v>
      </c>
      <c r="Q58" s="153">
        <f t="shared" si="7"/>
        <v>0</v>
      </c>
    </row>
    <row r="59" spans="2:17" ht="18" customHeight="1" x14ac:dyDescent="0.15">
      <c r="B59" s="294"/>
      <c r="C59" s="277">
        <v>2.5</v>
      </c>
      <c r="D59" s="299">
        <f>0.94*200/1000*1.1</f>
        <v>0.20680000000000001</v>
      </c>
      <c r="E59" s="300"/>
      <c r="F59" s="246"/>
      <c r="G59" s="246"/>
      <c r="H59" s="202">
        <f t="shared" si="0"/>
        <v>0</v>
      </c>
      <c r="I59" s="190">
        <f t="shared" si="1"/>
        <v>0</v>
      </c>
      <c r="J59" s="190">
        <f t="shared" si="2"/>
        <v>0</v>
      </c>
      <c r="K59" s="203">
        <f t="shared" si="3"/>
        <v>0</v>
      </c>
      <c r="L59" s="192">
        <f>C59*F59</f>
        <v>0</v>
      </c>
      <c r="M59" s="192">
        <f>C59*G59</f>
        <v>0</v>
      </c>
      <c r="N59" s="204">
        <f t="shared" si="4"/>
        <v>0</v>
      </c>
      <c r="O59" s="159" t="s">
        <v>50</v>
      </c>
      <c r="P59" s="160"/>
      <c r="Q59" s="153">
        <f t="shared" si="7"/>
        <v>0</v>
      </c>
    </row>
    <row r="60" spans="2:17" ht="18" customHeight="1" x14ac:dyDescent="0.15">
      <c r="B60" s="294"/>
      <c r="C60" s="273"/>
      <c r="D60" s="297">
        <f>2*200/1000*1.1</f>
        <v>0.44000000000000006</v>
      </c>
      <c r="E60" s="298"/>
      <c r="F60" s="246"/>
      <c r="G60" s="246"/>
      <c r="H60" s="166">
        <f t="shared" si="0"/>
        <v>0</v>
      </c>
      <c r="I60" s="155">
        <f t="shared" si="1"/>
        <v>0</v>
      </c>
      <c r="J60" s="155">
        <f t="shared" si="2"/>
        <v>0</v>
      </c>
      <c r="K60" s="167">
        <f t="shared" si="3"/>
        <v>0</v>
      </c>
      <c r="L60" s="157">
        <f>C59*F60</f>
        <v>0</v>
      </c>
      <c r="M60" s="157">
        <f>C59*G60</f>
        <v>0</v>
      </c>
      <c r="N60" s="168">
        <f t="shared" si="4"/>
        <v>0</v>
      </c>
      <c r="O60" s="159"/>
      <c r="P60" s="160" t="s">
        <v>50</v>
      </c>
      <c r="Q60" s="153">
        <f t="shared" si="7"/>
        <v>0</v>
      </c>
    </row>
    <row r="61" spans="2:17" ht="18" customHeight="1" x14ac:dyDescent="0.15">
      <c r="B61" s="294"/>
      <c r="C61" s="277">
        <v>3</v>
      </c>
      <c r="D61" s="299">
        <f>0.94*200/1000*1.1</f>
        <v>0.20680000000000001</v>
      </c>
      <c r="E61" s="300"/>
      <c r="F61" s="246"/>
      <c r="G61" s="246"/>
      <c r="H61" s="202">
        <f t="shared" si="0"/>
        <v>0</v>
      </c>
      <c r="I61" s="190">
        <f t="shared" si="1"/>
        <v>0</v>
      </c>
      <c r="J61" s="190">
        <f t="shared" si="2"/>
        <v>0</v>
      </c>
      <c r="K61" s="203">
        <f t="shared" si="3"/>
        <v>0</v>
      </c>
      <c r="L61" s="192">
        <f>C61*F61</f>
        <v>0</v>
      </c>
      <c r="M61" s="192">
        <f>C61*G61</f>
        <v>0</v>
      </c>
      <c r="N61" s="204">
        <f t="shared" si="4"/>
        <v>0</v>
      </c>
      <c r="O61" s="159" t="s">
        <v>50</v>
      </c>
      <c r="P61" s="160"/>
      <c r="Q61" s="153">
        <f t="shared" si="7"/>
        <v>0</v>
      </c>
    </row>
    <row r="62" spans="2:17" ht="18" customHeight="1" x14ac:dyDescent="0.15">
      <c r="B62" s="294"/>
      <c r="C62" s="273"/>
      <c r="D62" s="297">
        <f>2*200/1000*1.1</f>
        <v>0.44000000000000006</v>
      </c>
      <c r="E62" s="298"/>
      <c r="F62" s="246"/>
      <c r="G62" s="246"/>
      <c r="H62" s="166">
        <f t="shared" si="0"/>
        <v>0</v>
      </c>
      <c r="I62" s="155">
        <f t="shared" si="1"/>
        <v>0</v>
      </c>
      <c r="J62" s="155">
        <f t="shared" si="2"/>
        <v>0</v>
      </c>
      <c r="K62" s="167">
        <f t="shared" si="3"/>
        <v>0</v>
      </c>
      <c r="L62" s="157">
        <f>C61*F62</f>
        <v>0</v>
      </c>
      <c r="M62" s="157">
        <f>C61*G62</f>
        <v>0</v>
      </c>
      <c r="N62" s="168">
        <f t="shared" si="4"/>
        <v>0</v>
      </c>
      <c r="O62" s="159"/>
      <c r="P62" s="160" t="s">
        <v>50</v>
      </c>
      <c r="Q62" s="153">
        <f t="shared" si="7"/>
        <v>0</v>
      </c>
    </row>
    <row r="63" spans="2:17" ht="18" customHeight="1" x14ac:dyDescent="0.15">
      <c r="B63" s="294"/>
      <c r="C63" s="277">
        <v>3.2</v>
      </c>
      <c r="D63" s="299">
        <f>1.3*200/1000*1.1</f>
        <v>0.28600000000000003</v>
      </c>
      <c r="E63" s="300"/>
      <c r="F63" s="246"/>
      <c r="G63" s="246"/>
      <c r="H63" s="202">
        <f t="shared" si="0"/>
        <v>0</v>
      </c>
      <c r="I63" s="190">
        <f t="shared" si="1"/>
        <v>0</v>
      </c>
      <c r="J63" s="190">
        <f t="shared" si="2"/>
        <v>0</v>
      </c>
      <c r="K63" s="203">
        <f t="shared" si="3"/>
        <v>0</v>
      </c>
      <c r="L63" s="192">
        <f>C63*F63</f>
        <v>0</v>
      </c>
      <c r="M63" s="192">
        <f>C63*G63</f>
        <v>0</v>
      </c>
      <c r="N63" s="204">
        <f t="shared" si="4"/>
        <v>0</v>
      </c>
      <c r="O63" s="159" t="s">
        <v>50</v>
      </c>
      <c r="P63" s="160"/>
      <c r="Q63" s="153">
        <f t="shared" si="7"/>
        <v>0</v>
      </c>
    </row>
    <row r="64" spans="2:17" ht="18" customHeight="1" x14ac:dyDescent="0.15">
      <c r="B64" s="294"/>
      <c r="C64" s="273"/>
      <c r="D64" s="297">
        <f>2*200/1000*1.1</f>
        <v>0.44000000000000006</v>
      </c>
      <c r="E64" s="298"/>
      <c r="F64" s="246"/>
      <c r="G64" s="246"/>
      <c r="H64" s="166">
        <f t="shared" si="0"/>
        <v>0</v>
      </c>
      <c r="I64" s="155">
        <f t="shared" si="1"/>
        <v>0</v>
      </c>
      <c r="J64" s="155">
        <f t="shared" si="2"/>
        <v>0</v>
      </c>
      <c r="K64" s="167">
        <f t="shared" si="3"/>
        <v>0</v>
      </c>
      <c r="L64" s="157">
        <f>C63*F64</f>
        <v>0</v>
      </c>
      <c r="M64" s="157">
        <f>C63*G64</f>
        <v>0</v>
      </c>
      <c r="N64" s="168">
        <f t="shared" si="4"/>
        <v>0</v>
      </c>
      <c r="O64" s="159"/>
      <c r="P64" s="160" t="s">
        <v>50</v>
      </c>
      <c r="Q64" s="153">
        <f t="shared" si="7"/>
        <v>0</v>
      </c>
    </row>
    <row r="65" spans="2:31" ht="18" customHeight="1" x14ac:dyDescent="0.15">
      <c r="B65" s="294"/>
      <c r="C65" s="277">
        <v>4</v>
      </c>
      <c r="D65" s="299">
        <f>1.5*200/1000*1.1</f>
        <v>0.33</v>
      </c>
      <c r="E65" s="300"/>
      <c r="F65" s="246"/>
      <c r="G65" s="246"/>
      <c r="H65" s="202">
        <f t="shared" si="0"/>
        <v>0</v>
      </c>
      <c r="I65" s="190">
        <f t="shared" si="1"/>
        <v>0</v>
      </c>
      <c r="J65" s="190">
        <f t="shared" si="2"/>
        <v>0</v>
      </c>
      <c r="K65" s="203">
        <f t="shared" si="3"/>
        <v>0</v>
      </c>
      <c r="L65" s="192">
        <f>C65*F65</f>
        <v>0</v>
      </c>
      <c r="M65" s="192">
        <f>C65*G65</f>
        <v>0</v>
      </c>
      <c r="N65" s="204">
        <f t="shared" si="4"/>
        <v>0</v>
      </c>
      <c r="O65" s="159" t="s">
        <v>50</v>
      </c>
      <c r="P65" s="160"/>
      <c r="Q65" s="172"/>
    </row>
    <row r="66" spans="2:31" ht="18" customHeight="1" x14ac:dyDescent="0.15">
      <c r="B66" s="294"/>
      <c r="C66" s="273"/>
      <c r="D66" s="297">
        <f>2.5*200/1000*1.1</f>
        <v>0.55000000000000004</v>
      </c>
      <c r="E66" s="298"/>
      <c r="F66" s="246"/>
      <c r="G66" s="246"/>
      <c r="H66" s="166">
        <f t="shared" si="0"/>
        <v>0</v>
      </c>
      <c r="I66" s="155">
        <f t="shared" si="1"/>
        <v>0</v>
      </c>
      <c r="J66" s="155">
        <f t="shared" si="2"/>
        <v>0</v>
      </c>
      <c r="K66" s="167">
        <f t="shared" si="3"/>
        <v>0</v>
      </c>
      <c r="L66" s="157">
        <f>C65*F66</f>
        <v>0</v>
      </c>
      <c r="M66" s="157">
        <f>C65*G66</f>
        <v>0</v>
      </c>
      <c r="N66" s="168">
        <f t="shared" si="4"/>
        <v>0</v>
      </c>
      <c r="O66" s="159"/>
      <c r="P66" s="160" t="s">
        <v>50</v>
      </c>
      <c r="Q66" s="172"/>
    </row>
    <row r="67" spans="2:31" ht="18" customHeight="1" x14ac:dyDescent="0.15">
      <c r="B67" s="294"/>
      <c r="C67" s="277">
        <v>5</v>
      </c>
      <c r="D67" s="299">
        <f>1.7*200/1000*1.1</f>
        <v>0.37400000000000005</v>
      </c>
      <c r="E67" s="300"/>
      <c r="F67" s="246"/>
      <c r="G67" s="246"/>
      <c r="H67" s="202">
        <f t="shared" si="0"/>
        <v>0</v>
      </c>
      <c r="I67" s="190">
        <f t="shared" si="1"/>
        <v>0</v>
      </c>
      <c r="J67" s="190">
        <f t="shared" si="2"/>
        <v>0</v>
      </c>
      <c r="K67" s="203">
        <f t="shared" si="3"/>
        <v>0</v>
      </c>
      <c r="L67" s="192">
        <f>C67*F67</f>
        <v>0</v>
      </c>
      <c r="M67" s="192">
        <f>C67*G67</f>
        <v>0</v>
      </c>
      <c r="N67" s="204">
        <f t="shared" si="4"/>
        <v>0</v>
      </c>
      <c r="O67" s="159" t="s">
        <v>50</v>
      </c>
      <c r="P67" s="160"/>
      <c r="Q67" s="172"/>
    </row>
    <row r="68" spans="2:31" ht="18" customHeight="1" x14ac:dyDescent="0.15">
      <c r="B68" s="304"/>
      <c r="C68" s="273"/>
      <c r="D68" s="297">
        <f>2.5*200/1000*1.1</f>
        <v>0.55000000000000004</v>
      </c>
      <c r="E68" s="298"/>
      <c r="F68" s="249"/>
      <c r="G68" s="249"/>
      <c r="H68" s="212">
        <f t="shared" si="0"/>
        <v>0</v>
      </c>
      <c r="I68" s="155">
        <f t="shared" si="1"/>
        <v>0</v>
      </c>
      <c r="J68" s="155">
        <f t="shared" si="2"/>
        <v>0</v>
      </c>
      <c r="K68" s="167">
        <f t="shared" si="3"/>
        <v>0</v>
      </c>
      <c r="L68" s="157">
        <f>C67*F68</f>
        <v>0</v>
      </c>
      <c r="M68" s="157">
        <f>C67*G68</f>
        <v>0</v>
      </c>
      <c r="N68" s="168">
        <f t="shared" si="4"/>
        <v>0</v>
      </c>
      <c r="O68" s="159"/>
      <c r="P68" s="160" t="s">
        <v>50</v>
      </c>
      <c r="Q68" s="172"/>
    </row>
    <row r="69" spans="2:31" ht="18" customHeight="1" x14ac:dyDescent="0.15">
      <c r="B69" s="304"/>
      <c r="C69" s="277">
        <v>6</v>
      </c>
      <c r="D69" s="299">
        <f>1.7*200/1000*1.1</f>
        <v>0.37400000000000005</v>
      </c>
      <c r="E69" s="300"/>
      <c r="F69" s="249"/>
      <c r="G69" s="249"/>
      <c r="H69" s="213">
        <f t="shared" si="0"/>
        <v>0</v>
      </c>
      <c r="I69" s="190">
        <f t="shared" si="1"/>
        <v>0</v>
      </c>
      <c r="J69" s="190">
        <f t="shared" si="2"/>
        <v>0</v>
      </c>
      <c r="K69" s="203">
        <f t="shared" si="3"/>
        <v>0</v>
      </c>
      <c r="L69" s="192">
        <f>C69*F69</f>
        <v>0</v>
      </c>
      <c r="M69" s="192">
        <f>C69*G69</f>
        <v>0</v>
      </c>
      <c r="N69" s="204">
        <f t="shared" si="4"/>
        <v>0</v>
      </c>
      <c r="O69" s="159" t="s">
        <v>50</v>
      </c>
      <c r="P69" s="160"/>
      <c r="Q69" s="172"/>
      <c r="R69" s="214"/>
      <c r="S69" s="214"/>
      <c r="T69" s="214"/>
      <c r="U69" s="214"/>
      <c r="V69" s="214"/>
      <c r="W69" s="214"/>
      <c r="X69" s="214"/>
      <c r="Y69" s="214"/>
      <c r="Z69" s="214"/>
      <c r="AA69" s="214"/>
      <c r="AB69" s="214"/>
      <c r="AC69" s="214"/>
      <c r="AD69" s="214"/>
      <c r="AE69" s="214"/>
    </row>
    <row r="70" spans="2:31" ht="18" customHeight="1" thickBot="1" x14ac:dyDescent="0.2">
      <c r="B70" s="263"/>
      <c r="C70" s="280"/>
      <c r="D70" s="301">
        <f>2.5*200/1000*1.1</f>
        <v>0.55000000000000004</v>
      </c>
      <c r="E70" s="302"/>
      <c r="F70" s="247"/>
      <c r="G70" s="247"/>
      <c r="H70" s="176">
        <f t="shared" si="0"/>
        <v>0</v>
      </c>
      <c r="I70" s="177">
        <f t="shared" si="1"/>
        <v>0</v>
      </c>
      <c r="J70" s="177">
        <f t="shared" si="2"/>
        <v>0</v>
      </c>
      <c r="K70" s="178">
        <f t="shared" si="3"/>
        <v>0</v>
      </c>
      <c r="L70" s="179">
        <f>C69*F70</f>
        <v>0</v>
      </c>
      <c r="M70" s="179">
        <f>C69*G70</f>
        <v>0</v>
      </c>
      <c r="N70" s="180">
        <f t="shared" si="4"/>
        <v>0</v>
      </c>
      <c r="O70" s="143"/>
      <c r="P70" s="144" t="s">
        <v>50</v>
      </c>
      <c r="Q70" s="172"/>
      <c r="R70" s="215"/>
      <c r="S70" s="215"/>
      <c r="T70" s="215"/>
      <c r="U70" s="216"/>
      <c r="V70" s="215"/>
      <c r="W70" s="214"/>
      <c r="X70" s="214"/>
      <c r="Y70" s="214"/>
      <c r="Z70" s="214"/>
      <c r="AA70" s="214"/>
      <c r="AB70" s="214"/>
      <c r="AC70" s="214"/>
      <c r="AD70" s="214"/>
      <c r="AE70" s="214"/>
    </row>
    <row r="71" spans="2:31" ht="18" customHeight="1" x14ac:dyDescent="0.15">
      <c r="B71" s="135"/>
      <c r="C71" s="135"/>
      <c r="D71" s="135"/>
      <c r="E71" s="217"/>
      <c r="F71" s="218">
        <f t="shared" ref="F71:N71" si="8">SUM(F17:F70)</f>
        <v>0</v>
      </c>
      <c r="G71" s="218">
        <f t="shared" si="8"/>
        <v>0</v>
      </c>
      <c r="H71" s="218">
        <f t="shared" si="8"/>
        <v>0</v>
      </c>
      <c r="I71" s="217">
        <f t="shared" si="8"/>
        <v>0</v>
      </c>
      <c r="J71" s="217">
        <f t="shared" si="8"/>
        <v>0</v>
      </c>
      <c r="K71" s="219">
        <f t="shared" si="8"/>
        <v>0</v>
      </c>
      <c r="L71" s="220">
        <f t="shared" si="8"/>
        <v>0</v>
      </c>
      <c r="M71" s="220">
        <f t="shared" si="8"/>
        <v>0</v>
      </c>
      <c r="N71" s="220">
        <f t="shared" si="8"/>
        <v>0</v>
      </c>
      <c r="O71" s="137"/>
      <c r="P71" s="137"/>
      <c r="Q71" s="221">
        <f>SUM(Q17:Q70)</f>
        <v>0</v>
      </c>
      <c r="R71" s="214"/>
      <c r="S71" s="214"/>
      <c r="T71" s="214"/>
      <c r="U71" s="214"/>
      <c r="V71" s="214"/>
      <c r="W71" s="214"/>
      <c r="X71" s="214"/>
      <c r="Y71" s="214"/>
      <c r="Z71" s="214"/>
      <c r="AA71" s="214"/>
      <c r="AB71" s="214"/>
      <c r="AC71" s="214"/>
      <c r="AD71" s="214"/>
      <c r="AE71" s="214"/>
    </row>
    <row r="72" spans="2:31" x14ac:dyDescent="0.15">
      <c r="B72" s="135"/>
      <c r="C72" s="135"/>
      <c r="D72" s="135"/>
      <c r="E72" s="217"/>
      <c r="F72" s="217"/>
      <c r="G72" s="217"/>
      <c r="H72" s="218"/>
      <c r="I72" s="219"/>
      <c r="J72" s="219"/>
      <c r="K72" s="222"/>
      <c r="L72" s="222"/>
      <c r="M72" s="137"/>
      <c r="N72" s="137"/>
      <c r="O72" s="137"/>
      <c r="R72" s="214"/>
      <c r="S72" s="214"/>
      <c r="T72" s="214"/>
      <c r="U72" s="214"/>
      <c r="V72" s="214"/>
      <c r="W72" s="214"/>
      <c r="X72" s="214"/>
      <c r="Y72" s="214"/>
      <c r="Z72" s="214"/>
      <c r="AA72" s="214"/>
      <c r="AB72" s="214"/>
      <c r="AC72" s="214"/>
      <c r="AD72" s="214"/>
      <c r="AE72" s="214"/>
    </row>
    <row r="73" spans="2:31" ht="14.25" thickBot="1" x14ac:dyDescent="0.2">
      <c r="B73" s="135"/>
      <c r="C73" s="218"/>
      <c r="D73" s="138"/>
      <c r="E73" s="138"/>
      <c r="F73" s="138"/>
      <c r="G73" s="138"/>
      <c r="H73" s="218"/>
      <c r="I73" s="222"/>
      <c r="J73" s="222"/>
      <c r="K73" s="222"/>
      <c r="L73" s="222"/>
      <c r="M73" s="137"/>
      <c r="N73" s="137"/>
      <c r="O73" s="137"/>
      <c r="P73" s="137"/>
      <c r="Q73" s="137"/>
      <c r="R73" s="214"/>
      <c r="S73" s="214"/>
      <c r="T73" s="214"/>
      <c r="U73" s="214"/>
      <c r="V73" s="214"/>
      <c r="W73" s="214"/>
      <c r="X73" s="214"/>
      <c r="Y73" s="214"/>
      <c r="Z73" s="214"/>
      <c r="AA73" s="214"/>
      <c r="AB73" s="214"/>
      <c r="AC73" s="214"/>
      <c r="AD73" s="214"/>
      <c r="AE73" s="214"/>
    </row>
    <row r="74" spans="2:31" ht="18" customHeight="1" x14ac:dyDescent="0.15">
      <c r="B74" s="135"/>
      <c r="C74" s="218"/>
      <c r="D74" s="138"/>
      <c r="E74" s="138"/>
      <c r="F74" s="138"/>
      <c r="G74" s="138"/>
      <c r="H74" s="223" t="s">
        <v>43</v>
      </c>
      <c r="I74" s="330" t="s">
        <v>211</v>
      </c>
      <c r="J74" s="331"/>
      <c r="K74" s="267" t="s">
        <v>45</v>
      </c>
      <c r="L74" s="334"/>
      <c r="M74" s="334" t="s">
        <v>55</v>
      </c>
      <c r="N74" s="308" t="s">
        <v>56</v>
      </c>
      <c r="O74" s="309"/>
      <c r="P74" s="310"/>
      <c r="Q74" s="137"/>
      <c r="R74" s="224"/>
      <c r="S74" s="225"/>
      <c r="T74" s="225"/>
      <c r="U74" s="225"/>
      <c r="V74" s="225"/>
      <c r="W74" s="225"/>
      <c r="X74" s="225"/>
      <c r="Y74" s="225"/>
      <c r="Z74" s="225"/>
      <c r="AA74" s="225"/>
      <c r="AB74" s="225"/>
      <c r="AC74" s="225"/>
      <c r="AD74" s="214"/>
      <c r="AE74" s="214"/>
    </row>
    <row r="75" spans="2:31" ht="13.5" customHeight="1" thickBot="1" x14ac:dyDescent="0.2">
      <c r="B75" s="135"/>
      <c r="C75" s="218"/>
      <c r="D75" s="138"/>
      <c r="E75" s="138"/>
      <c r="F75" s="138"/>
      <c r="G75" s="138"/>
      <c r="H75" s="226"/>
      <c r="I75" s="332"/>
      <c r="J75" s="333"/>
      <c r="K75" s="251" t="s">
        <v>57</v>
      </c>
      <c r="L75" s="228" t="s">
        <v>58</v>
      </c>
      <c r="M75" s="335"/>
      <c r="N75" s="311"/>
      <c r="O75" s="312"/>
      <c r="P75" s="313"/>
      <c r="R75" s="225"/>
      <c r="S75" s="225"/>
      <c r="T75" s="225"/>
      <c r="U75" s="225"/>
      <c r="V75" s="225"/>
      <c r="W75" s="225"/>
      <c r="X75" s="225"/>
      <c r="Y75" s="225"/>
      <c r="Z75" s="225"/>
      <c r="AA75" s="225"/>
      <c r="AB75" s="225"/>
      <c r="AC75" s="225"/>
      <c r="AD75" s="214"/>
      <c r="AE75" s="214"/>
    </row>
    <row r="76" spans="2:31" ht="22.5" customHeight="1" thickBot="1" x14ac:dyDescent="0.2">
      <c r="B76" s="314" t="s">
        <v>59</v>
      </c>
      <c r="C76" s="315"/>
      <c r="D76" s="315"/>
      <c r="E76" s="315"/>
      <c r="F76" s="315"/>
      <c r="G76" s="316"/>
      <c r="H76" s="229" t="str">
        <f>IF(H71&gt;10,"×","〇")</f>
        <v>〇</v>
      </c>
      <c r="I76" s="317" t="str">
        <f>IF(K71&gt;2,"×","〇")</f>
        <v>〇</v>
      </c>
      <c r="J76" s="318"/>
      <c r="K76" s="230" t="str">
        <f>IF(Q71=0,IF(N71&lt;10,"×","〇"),IF(N71&lt;16,"×","〇"))</f>
        <v>×</v>
      </c>
      <c r="L76" s="250" t="str">
        <f>IF(OR(L71&gt;20,N71&gt;26),"×",IF(N71=0,"×","〇"))</f>
        <v>×</v>
      </c>
      <c r="M76" s="250" t="str">
        <f>IF(AND(H76="〇",I76="〇",K76="〇",L76="〇"),"〇","×")</f>
        <v>×</v>
      </c>
      <c r="N76" s="319" t="str">
        <f>IF(M76="×","－",K85)</f>
        <v>－</v>
      </c>
      <c r="O76" s="320"/>
      <c r="P76" s="321"/>
      <c r="R76" s="232"/>
      <c r="S76" s="232"/>
      <c r="T76" s="215"/>
      <c r="U76" s="215"/>
      <c r="V76" s="215"/>
      <c r="W76" s="215"/>
      <c r="X76" s="215"/>
      <c r="Y76" s="233"/>
      <c r="Z76" s="215"/>
      <c r="AA76" s="215"/>
      <c r="AB76" s="215"/>
      <c r="AC76" s="215"/>
      <c r="AD76" s="214"/>
      <c r="AE76" s="214"/>
    </row>
    <row r="77" spans="2:31" x14ac:dyDescent="0.15">
      <c r="B77" s="135"/>
      <c r="C77" s="135"/>
      <c r="D77" s="135"/>
      <c r="E77" s="135"/>
      <c r="F77" s="135"/>
      <c r="G77" s="135"/>
      <c r="H77" s="135"/>
      <c r="I77" s="135"/>
      <c r="J77" s="135"/>
      <c r="K77" s="135"/>
      <c r="L77" s="135"/>
      <c r="M77" s="137"/>
      <c r="N77" s="137"/>
      <c r="O77" s="137"/>
      <c r="R77" s="232"/>
      <c r="S77" s="215"/>
      <c r="T77" s="215"/>
      <c r="U77" s="215"/>
      <c r="V77" s="233"/>
      <c r="W77" s="233"/>
      <c r="X77" s="233"/>
      <c r="Y77" s="233"/>
      <c r="Z77" s="233"/>
      <c r="AA77" s="233"/>
      <c r="AB77" s="233"/>
      <c r="AC77" s="233"/>
      <c r="AD77" s="214"/>
      <c r="AE77" s="214"/>
    </row>
    <row r="78" spans="2:31" ht="14.25" thickBot="1" x14ac:dyDescent="0.2">
      <c r="B78" s="135" t="s">
        <v>60</v>
      </c>
      <c r="C78" s="135"/>
      <c r="D78" s="135"/>
      <c r="E78" s="135"/>
      <c r="F78" s="135"/>
      <c r="G78" s="135"/>
      <c r="H78" s="135"/>
      <c r="I78" s="135"/>
      <c r="J78" s="135"/>
      <c r="K78" s="135"/>
      <c r="L78" s="135"/>
      <c r="M78" s="137"/>
      <c r="N78" s="137"/>
      <c r="O78" s="137"/>
      <c r="R78" s="232"/>
      <c r="S78" s="233"/>
      <c r="T78" s="215"/>
      <c r="U78" s="215"/>
      <c r="V78" s="215"/>
      <c r="W78" s="215"/>
      <c r="X78" s="215"/>
      <c r="Y78" s="215"/>
      <c r="Z78" s="233"/>
      <c r="AA78" s="233"/>
      <c r="AB78" s="233"/>
      <c r="AC78" s="233"/>
      <c r="AD78" s="214"/>
      <c r="AE78" s="214"/>
    </row>
    <row r="79" spans="2:31" ht="14.25" thickBot="1" x14ac:dyDescent="0.2">
      <c r="B79" s="322" t="s">
        <v>61</v>
      </c>
      <c r="C79" s="323"/>
      <c r="D79" s="135"/>
      <c r="H79" s="324" t="s">
        <v>62</v>
      </c>
      <c r="I79" s="325"/>
      <c r="J79" s="326"/>
      <c r="K79" s="135"/>
      <c r="L79" s="135"/>
      <c r="M79" s="137"/>
      <c r="N79" s="137"/>
      <c r="O79" s="137"/>
      <c r="R79" s="232"/>
      <c r="S79" s="233"/>
      <c r="T79" s="233"/>
      <c r="U79" s="233"/>
      <c r="V79" s="233"/>
      <c r="W79" s="233"/>
      <c r="X79" s="233"/>
      <c r="Y79" s="215"/>
      <c r="Z79" s="233"/>
      <c r="AA79" s="215"/>
      <c r="AB79" s="215"/>
      <c r="AC79" s="233"/>
      <c r="AD79" s="214"/>
      <c r="AE79" s="214"/>
    </row>
    <row r="80" spans="2:31" ht="27" customHeight="1" thickBot="1" x14ac:dyDescent="0.2">
      <c r="B80" s="259"/>
      <c r="C80" s="234" t="s">
        <v>63</v>
      </c>
      <c r="D80" s="135"/>
      <c r="H80" s="327">
        <f>IF(I76="×","-",IF(N76=2.5,(N76-B80)*1000/100,(K85-B80)*1000/100))</f>
        <v>20</v>
      </c>
      <c r="I80" s="328"/>
      <c r="J80" s="101" t="s">
        <v>64</v>
      </c>
      <c r="K80" s="135"/>
      <c r="L80" s="135"/>
      <c r="M80" s="137"/>
      <c r="N80" s="137"/>
      <c r="O80" s="137"/>
      <c r="R80" s="232"/>
      <c r="S80" s="233"/>
      <c r="T80" s="215"/>
      <c r="U80" s="215"/>
      <c r="V80" s="215"/>
      <c r="W80" s="215"/>
      <c r="X80" s="215"/>
      <c r="Y80" s="233"/>
      <c r="Z80" s="233"/>
      <c r="AA80" s="233"/>
      <c r="AB80" s="233"/>
      <c r="AC80" s="233"/>
      <c r="AD80" s="214"/>
      <c r="AE80" s="214"/>
    </row>
    <row r="81" spans="2:31" x14ac:dyDescent="0.15">
      <c r="B81" s="135" t="s">
        <v>215</v>
      </c>
      <c r="C81" s="135"/>
      <c r="D81" s="135"/>
      <c r="E81" s="135"/>
      <c r="F81" s="135"/>
      <c r="G81" s="135"/>
      <c r="H81" s="135"/>
      <c r="I81" s="135" t="s">
        <v>65</v>
      </c>
      <c r="J81" s="135"/>
      <c r="K81" s="135"/>
      <c r="L81" s="135"/>
      <c r="M81" s="137"/>
      <c r="N81" s="137"/>
      <c r="O81" s="137"/>
      <c r="R81" s="232"/>
      <c r="S81" s="233"/>
      <c r="T81" s="233"/>
      <c r="U81" s="233"/>
      <c r="V81" s="233"/>
      <c r="W81" s="233"/>
      <c r="X81" s="233"/>
      <c r="Y81" s="215"/>
      <c r="Z81" s="233"/>
      <c r="AA81" s="215"/>
      <c r="AB81" s="215"/>
      <c r="AC81" s="233"/>
      <c r="AD81" s="214"/>
      <c r="AE81" s="214"/>
    </row>
    <row r="82" spans="2:31" ht="15" customHeight="1" x14ac:dyDescent="0.15">
      <c r="B82" s="135"/>
      <c r="C82" s="135"/>
      <c r="D82" s="135"/>
      <c r="E82" s="135"/>
      <c r="F82" s="135"/>
      <c r="G82" s="135"/>
      <c r="H82" s="135"/>
      <c r="I82" s="135"/>
      <c r="J82" s="135"/>
      <c r="K82" s="135"/>
      <c r="L82" s="135"/>
      <c r="M82" s="137"/>
      <c r="N82" s="137"/>
      <c r="O82" s="137"/>
      <c r="R82" s="214"/>
      <c r="S82" s="214"/>
      <c r="T82" s="214"/>
      <c r="U82" s="214"/>
      <c r="V82" s="214"/>
      <c r="W82" s="214"/>
      <c r="X82" s="214"/>
      <c r="Y82" s="214"/>
      <c r="Z82" s="214"/>
      <c r="AA82" s="214"/>
      <c r="AB82" s="214"/>
      <c r="AC82" s="214"/>
      <c r="AD82" s="214"/>
      <c r="AE82" s="214"/>
    </row>
    <row r="83" spans="2:31" ht="15" customHeight="1" thickBot="1" x14ac:dyDescent="0.2">
      <c r="B83" s="135" t="s">
        <v>66</v>
      </c>
      <c r="C83" s="135"/>
      <c r="D83" s="135"/>
      <c r="E83" s="135" t="s">
        <v>67</v>
      </c>
      <c r="F83" s="135"/>
      <c r="G83" s="135"/>
      <c r="H83" s="135" t="s">
        <v>68</v>
      </c>
      <c r="I83" s="135"/>
      <c r="J83" s="137"/>
      <c r="K83" s="137" t="s">
        <v>68</v>
      </c>
      <c r="L83" s="137"/>
      <c r="R83" s="214"/>
      <c r="S83" s="214"/>
      <c r="T83" s="214"/>
      <c r="U83" s="214"/>
      <c r="V83" s="214"/>
      <c r="W83" s="214"/>
      <c r="X83" s="214"/>
      <c r="Y83" s="214"/>
      <c r="Z83" s="214"/>
      <c r="AA83" s="214"/>
      <c r="AB83" s="214"/>
      <c r="AC83" s="214"/>
      <c r="AD83" s="214"/>
      <c r="AE83" s="214"/>
    </row>
    <row r="84" spans="2:31" ht="15" customHeight="1" x14ac:dyDescent="0.15">
      <c r="B84" s="45" t="s">
        <v>188</v>
      </c>
      <c r="C84" s="236"/>
      <c r="D84" s="329" t="s">
        <v>69</v>
      </c>
      <c r="E84" s="235" t="s">
        <v>70</v>
      </c>
      <c r="F84" s="236"/>
      <c r="G84" s="329" t="s">
        <v>69</v>
      </c>
      <c r="H84" s="235" t="s">
        <v>217</v>
      </c>
      <c r="I84" s="236"/>
      <c r="J84" s="329" t="s">
        <v>71</v>
      </c>
      <c r="K84" s="237" t="s">
        <v>72</v>
      </c>
      <c r="L84" s="238"/>
    </row>
    <row r="85" spans="2:31" ht="15" customHeight="1" thickBot="1" x14ac:dyDescent="0.2">
      <c r="B85" s="242">
        <v>3.5</v>
      </c>
      <c r="C85" s="239" t="s">
        <v>63</v>
      </c>
      <c r="D85" s="329"/>
      <c r="E85" s="243">
        <v>1.5</v>
      </c>
      <c r="F85" s="239" t="s">
        <v>63</v>
      </c>
      <c r="G85" s="329"/>
      <c r="H85" s="242">
        <f>K71</f>
        <v>0</v>
      </c>
      <c r="I85" s="239" t="s">
        <v>63</v>
      </c>
      <c r="J85" s="329"/>
      <c r="K85" s="244">
        <f>B85-E85-H85</f>
        <v>2</v>
      </c>
      <c r="L85" s="240" t="s">
        <v>63</v>
      </c>
    </row>
    <row r="86" spans="2:31" ht="15" customHeight="1" x14ac:dyDescent="0.15">
      <c r="B86" s="135"/>
      <c r="C86" s="135"/>
      <c r="D86" s="135"/>
      <c r="E86" s="135"/>
      <c r="F86" s="135"/>
      <c r="G86" s="135"/>
      <c r="H86" s="135"/>
      <c r="I86" s="135"/>
      <c r="J86" s="137"/>
      <c r="K86" s="241" t="s">
        <v>73</v>
      </c>
    </row>
    <row r="87" spans="2:31" ht="15" customHeight="1" x14ac:dyDescent="0.15">
      <c r="B87" s="135"/>
      <c r="C87" s="135"/>
      <c r="D87" s="135"/>
      <c r="E87" s="135"/>
      <c r="F87" s="135"/>
      <c r="G87" s="135"/>
      <c r="H87" s="135"/>
      <c r="I87" s="135"/>
      <c r="J87" s="135"/>
      <c r="K87" s="135"/>
      <c r="L87" s="137"/>
      <c r="M87" s="137"/>
      <c r="N87" s="137"/>
      <c r="O87" s="129"/>
    </row>
    <row r="88" spans="2:31" ht="15" customHeight="1" x14ac:dyDescent="0.15">
      <c r="B88" s="135"/>
      <c r="C88" s="135"/>
      <c r="D88" s="135"/>
      <c r="E88" s="135"/>
      <c r="F88" s="135"/>
      <c r="G88" s="135"/>
      <c r="H88" s="135"/>
      <c r="I88" s="135"/>
      <c r="J88" s="135"/>
      <c r="K88" s="135"/>
      <c r="L88" s="135"/>
      <c r="M88" s="137"/>
      <c r="N88" s="137"/>
      <c r="O88" s="137"/>
    </row>
    <row r="89" spans="2:31" ht="15" customHeight="1" x14ac:dyDescent="0.15">
      <c r="B89" s="135"/>
      <c r="C89" s="135"/>
      <c r="D89" s="135"/>
      <c r="E89" s="135"/>
      <c r="F89" s="135"/>
      <c r="G89" s="135"/>
      <c r="H89" s="135"/>
      <c r="I89" s="135"/>
      <c r="J89" s="135"/>
      <c r="K89" s="135"/>
      <c r="L89" s="135"/>
      <c r="M89" s="137"/>
      <c r="N89" s="137"/>
      <c r="O89" s="137"/>
    </row>
    <row r="90" spans="2:31" ht="15" customHeight="1" x14ac:dyDescent="0.15">
      <c r="B90" s="135"/>
      <c r="C90" s="135"/>
      <c r="D90" s="135"/>
      <c r="E90" s="135"/>
      <c r="F90" s="135"/>
      <c r="G90" s="135"/>
      <c r="H90" s="135"/>
      <c r="I90" s="135"/>
      <c r="J90" s="135"/>
      <c r="K90" s="135"/>
      <c r="L90" s="135"/>
      <c r="M90" s="137"/>
      <c r="N90" s="137"/>
      <c r="O90" s="137"/>
    </row>
    <row r="91" spans="2:31" ht="15" customHeight="1" x14ac:dyDescent="0.15">
      <c r="B91" s="135"/>
      <c r="C91" s="135"/>
      <c r="D91" s="135"/>
      <c r="E91" s="135"/>
      <c r="F91" s="135"/>
      <c r="G91" s="135"/>
      <c r="H91" s="135"/>
      <c r="I91" s="135"/>
      <c r="J91" s="135"/>
      <c r="K91" s="135"/>
      <c r="L91" s="135"/>
      <c r="M91" s="137"/>
      <c r="N91" s="137"/>
      <c r="O91" s="137"/>
    </row>
    <row r="92" spans="2:31" x14ac:dyDescent="0.15">
      <c r="B92" s="135"/>
      <c r="C92" s="135"/>
      <c r="D92" s="135"/>
      <c r="E92" s="135"/>
      <c r="F92" s="135"/>
      <c r="G92" s="135"/>
      <c r="H92" s="135"/>
      <c r="I92" s="135"/>
      <c r="J92" s="135"/>
      <c r="K92" s="135"/>
      <c r="L92" s="135"/>
      <c r="M92" s="137"/>
      <c r="N92" s="137"/>
      <c r="O92" s="137"/>
    </row>
    <row r="93" spans="2:31" x14ac:dyDescent="0.15">
      <c r="B93" s="135"/>
      <c r="C93" s="135"/>
      <c r="D93" s="135"/>
      <c r="E93" s="135"/>
      <c r="F93" s="135"/>
      <c r="G93" s="135"/>
      <c r="H93" s="135"/>
      <c r="I93" s="135"/>
      <c r="J93" s="135"/>
      <c r="K93" s="135"/>
      <c r="L93" s="135"/>
      <c r="N93" s="137"/>
      <c r="O93" s="137"/>
    </row>
    <row r="94" spans="2:31" x14ac:dyDescent="0.15">
      <c r="O94" s="137"/>
    </row>
  </sheetData>
  <sheetProtection algorithmName="SHA-512" hashValue="IKF74aNKHuoQxu08dNMP/MODaOLoFmhuGYYRnPReu2WiuHbFnFkPT0lAKxWqgg6v1p4GzWq/deirtRPF6wAoWg==" saltValue="BQNtkP/P+lbPlAFZhIs+uw==" spinCount="100000" sheet="1" objects="1" scenarios="1" formatCells="0" selectLockedCells="1"/>
  <mergeCells count="107">
    <mergeCell ref="B79:C79"/>
    <mergeCell ref="H79:J79"/>
    <mergeCell ref="H80:I80"/>
    <mergeCell ref="D84:D85"/>
    <mergeCell ref="G84:G85"/>
    <mergeCell ref="J84:J85"/>
    <mergeCell ref="I74:J75"/>
    <mergeCell ref="K74:L74"/>
    <mergeCell ref="M74:M75"/>
    <mergeCell ref="N74:P75"/>
    <mergeCell ref="B76:G76"/>
    <mergeCell ref="I76:J76"/>
    <mergeCell ref="N76:P76"/>
    <mergeCell ref="C67:C68"/>
    <mergeCell ref="D67:E67"/>
    <mergeCell ref="D68:E68"/>
    <mergeCell ref="C69:C70"/>
    <mergeCell ref="D69:E69"/>
    <mergeCell ref="D70:E70"/>
    <mergeCell ref="C63:C64"/>
    <mergeCell ref="D63:E63"/>
    <mergeCell ref="D64:E64"/>
    <mergeCell ref="C65:C66"/>
    <mergeCell ref="D65:E65"/>
    <mergeCell ref="D66:E66"/>
    <mergeCell ref="B57:B70"/>
    <mergeCell ref="C57:C58"/>
    <mergeCell ref="D57:E57"/>
    <mergeCell ref="D58:E58"/>
    <mergeCell ref="C59:C60"/>
    <mergeCell ref="D59:E59"/>
    <mergeCell ref="D60:E60"/>
    <mergeCell ref="C61:C62"/>
    <mergeCell ref="D61:E61"/>
    <mergeCell ref="D62:E62"/>
    <mergeCell ref="B43:B56"/>
    <mergeCell ref="C43:C44"/>
    <mergeCell ref="D43:E43"/>
    <mergeCell ref="D44:E44"/>
    <mergeCell ref="C45:C46"/>
    <mergeCell ref="D45:E45"/>
    <mergeCell ref="D46:E46"/>
    <mergeCell ref="C47:C48"/>
    <mergeCell ref="D47:E47"/>
    <mergeCell ref="D48:E48"/>
    <mergeCell ref="C53:C54"/>
    <mergeCell ref="D53:E53"/>
    <mergeCell ref="D54:E54"/>
    <mergeCell ref="C55:C56"/>
    <mergeCell ref="D55:E55"/>
    <mergeCell ref="D56:E56"/>
    <mergeCell ref="C49:C50"/>
    <mergeCell ref="D49:E49"/>
    <mergeCell ref="D50:E50"/>
    <mergeCell ref="C51:C52"/>
    <mergeCell ref="D51:E51"/>
    <mergeCell ref="D52:E52"/>
    <mergeCell ref="B37:B42"/>
    <mergeCell ref="C37:C38"/>
    <mergeCell ref="D37:E37"/>
    <mergeCell ref="D38:E38"/>
    <mergeCell ref="C39:C40"/>
    <mergeCell ref="D39:E39"/>
    <mergeCell ref="D40:E40"/>
    <mergeCell ref="C41:C42"/>
    <mergeCell ref="D41:E41"/>
    <mergeCell ref="D42:E42"/>
    <mergeCell ref="C23:C24"/>
    <mergeCell ref="D23:E23"/>
    <mergeCell ref="D24:E24"/>
    <mergeCell ref="C25:C26"/>
    <mergeCell ref="D25:E25"/>
    <mergeCell ref="D26:E26"/>
    <mergeCell ref="B31:B36"/>
    <mergeCell ref="C31:C32"/>
    <mergeCell ref="D31:E31"/>
    <mergeCell ref="D32:E32"/>
    <mergeCell ref="C33:C34"/>
    <mergeCell ref="D33:E33"/>
    <mergeCell ref="D34:E34"/>
    <mergeCell ref="C35:C36"/>
    <mergeCell ref="D35:E35"/>
    <mergeCell ref="D36:E36"/>
    <mergeCell ref="B2:E3"/>
    <mergeCell ref="B15:B16"/>
    <mergeCell ref="C15:C16"/>
    <mergeCell ref="D15:E16"/>
    <mergeCell ref="F15:H15"/>
    <mergeCell ref="I15:K15"/>
    <mergeCell ref="L15:N15"/>
    <mergeCell ref="O15:P15"/>
    <mergeCell ref="B17:B30"/>
    <mergeCell ref="C17:C18"/>
    <mergeCell ref="D17:E17"/>
    <mergeCell ref="D18:E18"/>
    <mergeCell ref="C19:C20"/>
    <mergeCell ref="D19:E19"/>
    <mergeCell ref="D20:E20"/>
    <mergeCell ref="C21:C22"/>
    <mergeCell ref="C27:C28"/>
    <mergeCell ref="D27:E27"/>
    <mergeCell ref="D28:E28"/>
    <mergeCell ref="C29:C30"/>
    <mergeCell ref="D29:E29"/>
    <mergeCell ref="D30:E30"/>
    <mergeCell ref="D21:E21"/>
    <mergeCell ref="D22:E22"/>
  </mergeCells>
  <phoneticPr fontId="1"/>
  <dataValidations count="1">
    <dataValidation type="decimal" operator="lessThanOrEqual" allowBlank="1" showInputMessage="1" showErrorMessage="1" error="負荷オーバーです" sqref="B80 IX80 ST80 ACP80 AML80 AWH80 BGD80 BPZ80 BZV80 CJR80 CTN80 DDJ80 DNF80 DXB80 EGX80 EQT80 FAP80 FKL80 FUH80 GED80 GNZ80 GXV80 HHR80 HRN80 IBJ80 ILF80 IVB80 JEX80 JOT80 JYP80 KIL80 KSH80 LCD80 LLZ80 LVV80 MFR80 MPN80 MZJ80 NJF80 NTB80 OCX80 OMT80 OWP80 PGL80 PQH80 QAD80 QJZ80 QTV80 RDR80 RNN80 RXJ80 SHF80 SRB80 TAX80 TKT80 TUP80 UEL80 UOH80 UYD80 VHZ80 VRV80 WBR80 WLN80 WVJ80 B65616 IX65616 ST65616 ACP65616 AML65616 AWH65616 BGD65616 BPZ65616 BZV65616 CJR65616 CTN65616 DDJ65616 DNF65616 DXB65616 EGX65616 EQT65616 FAP65616 FKL65616 FUH65616 GED65616 GNZ65616 GXV65616 HHR65616 HRN65616 IBJ65616 ILF65616 IVB65616 JEX65616 JOT65616 JYP65616 KIL65616 KSH65616 LCD65616 LLZ65616 LVV65616 MFR65616 MPN65616 MZJ65616 NJF65616 NTB65616 OCX65616 OMT65616 OWP65616 PGL65616 PQH65616 QAD65616 QJZ65616 QTV65616 RDR65616 RNN65616 RXJ65616 SHF65616 SRB65616 TAX65616 TKT65616 TUP65616 UEL65616 UOH65616 UYD65616 VHZ65616 VRV65616 WBR65616 WLN65616 WVJ65616 B131152 IX131152 ST131152 ACP131152 AML131152 AWH131152 BGD131152 BPZ131152 BZV131152 CJR131152 CTN131152 DDJ131152 DNF131152 DXB131152 EGX131152 EQT131152 FAP131152 FKL131152 FUH131152 GED131152 GNZ131152 GXV131152 HHR131152 HRN131152 IBJ131152 ILF131152 IVB131152 JEX131152 JOT131152 JYP131152 KIL131152 KSH131152 LCD131152 LLZ131152 LVV131152 MFR131152 MPN131152 MZJ131152 NJF131152 NTB131152 OCX131152 OMT131152 OWP131152 PGL131152 PQH131152 QAD131152 QJZ131152 QTV131152 RDR131152 RNN131152 RXJ131152 SHF131152 SRB131152 TAX131152 TKT131152 TUP131152 UEL131152 UOH131152 UYD131152 VHZ131152 VRV131152 WBR131152 WLN131152 WVJ131152 B196688 IX196688 ST196688 ACP196688 AML196688 AWH196688 BGD196688 BPZ196688 BZV196688 CJR196688 CTN196688 DDJ196688 DNF196688 DXB196688 EGX196688 EQT196688 FAP196688 FKL196688 FUH196688 GED196688 GNZ196688 GXV196688 HHR196688 HRN196688 IBJ196688 ILF196688 IVB196688 JEX196688 JOT196688 JYP196688 KIL196688 KSH196688 LCD196688 LLZ196688 LVV196688 MFR196688 MPN196688 MZJ196688 NJF196688 NTB196688 OCX196688 OMT196688 OWP196688 PGL196688 PQH196688 QAD196688 QJZ196688 QTV196688 RDR196688 RNN196688 RXJ196688 SHF196688 SRB196688 TAX196688 TKT196688 TUP196688 UEL196688 UOH196688 UYD196688 VHZ196688 VRV196688 WBR196688 WLN196688 WVJ196688 B262224 IX262224 ST262224 ACP262224 AML262224 AWH262224 BGD262224 BPZ262224 BZV262224 CJR262224 CTN262224 DDJ262224 DNF262224 DXB262224 EGX262224 EQT262224 FAP262224 FKL262224 FUH262224 GED262224 GNZ262224 GXV262224 HHR262224 HRN262224 IBJ262224 ILF262224 IVB262224 JEX262224 JOT262224 JYP262224 KIL262224 KSH262224 LCD262224 LLZ262224 LVV262224 MFR262224 MPN262224 MZJ262224 NJF262224 NTB262224 OCX262224 OMT262224 OWP262224 PGL262224 PQH262224 QAD262224 QJZ262224 QTV262224 RDR262224 RNN262224 RXJ262224 SHF262224 SRB262224 TAX262224 TKT262224 TUP262224 UEL262224 UOH262224 UYD262224 VHZ262224 VRV262224 WBR262224 WLN262224 WVJ262224 B327760 IX327760 ST327760 ACP327760 AML327760 AWH327760 BGD327760 BPZ327760 BZV327760 CJR327760 CTN327760 DDJ327760 DNF327760 DXB327760 EGX327760 EQT327760 FAP327760 FKL327760 FUH327760 GED327760 GNZ327760 GXV327760 HHR327760 HRN327760 IBJ327760 ILF327760 IVB327760 JEX327760 JOT327760 JYP327760 KIL327760 KSH327760 LCD327760 LLZ327760 LVV327760 MFR327760 MPN327760 MZJ327760 NJF327760 NTB327760 OCX327760 OMT327760 OWP327760 PGL327760 PQH327760 QAD327760 QJZ327760 QTV327760 RDR327760 RNN327760 RXJ327760 SHF327760 SRB327760 TAX327760 TKT327760 TUP327760 UEL327760 UOH327760 UYD327760 VHZ327760 VRV327760 WBR327760 WLN327760 WVJ327760 B393296 IX393296 ST393296 ACP393296 AML393296 AWH393296 BGD393296 BPZ393296 BZV393296 CJR393296 CTN393296 DDJ393296 DNF393296 DXB393296 EGX393296 EQT393296 FAP393296 FKL393296 FUH393296 GED393296 GNZ393296 GXV393296 HHR393296 HRN393296 IBJ393296 ILF393296 IVB393296 JEX393296 JOT393296 JYP393296 KIL393296 KSH393296 LCD393296 LLZ393296 LVV393296 MFR393296 MPN393296 MZJ393296 NJF393296 NTB393296 OCX393296 OMT393296 OWP393296 PGL393296 PQH393296 QAD393296 QJZ393296 QTV393296 RDR393296 RNN393296 RXJ393296 SHF393296 SRB393296 TAX393296 TKT393296 TUP393296 UEL393296 UOH393296 UYD393296 VHZ393296 VRV393296 WBR393296 WLN393296 WVJ393296 B458832 IX458832 ST458832 ACP458832 AML458832 AWH458832 BGD458832 BPZ458832 BZV458832 CJR458832 CTN458832 DDJ458832 DNF458832 DXB458832 EGX458832 EQT458832 FAP458832 FKL458832 FUH458832 GED458832 GNZ458832 GXV458832 HHR458832 HRN458832 IBJ458832 ILF458832 IVB458832 JEX458832 JOT458832 JYP458832 KIL458832 KSH458832 LCD458832 LLZ458832 LVV458832 MFR458832 MPN458832 MZJ458832 NJF458832 NTB458832 OCX458832 OMT458832 OWP458832 PGL458832 PQH458832 QAD458832 QJZ458832 QTV458832 RDR458832 RNN458832 RXJ458832 SHF458832 SRB458832 TAX458832 TKT458832 TUP458832 UEL458832 UOH458832 UYD458832 VHZ458832 VRV458832 WBR458832 WLN458832 WVJ458832 B524368 IX524368 ST524368 ACP524368 AML524368 AWH524368 BGD524368 BPZ524368 BZV524368 CJR524368 CTN524368 DDJ524368 DNF524368 DXB524368 EGX524368 EQT524368 FAP524368 FKL524368 FUH524368 GED524368 GNZ524368 GXV524368 HHR524368 HRN524368 IBJ524368 ILF524368 IVB524368 JEX524368 JOT524368 JYP524368 KIL524368 KSH524368 LCD524368 LLZ524368 LVV524368 MFR524368 MPN524368 MZJ524368 NJF524368 NTB524368 OCX524368 OMT524368 OWP524368 PGL524368 PQH524368 QAD524368 QJZ524368 QTV524368 RDR524368 RNN524368 RXJ524368 SHF524368 SRB524368 TAX524368 TKT524368 TUP524368 UEL524368 UOH524368 UYD524368 VHZ524368 VRV524368 WBR524368 WLN524368 WVJ524368 B589904 IX589904 ST589904 ACP589904 AML589904 AWH589904 BGD589904 BPZ589904 BZV589904 CJR589904 CTN589904 DDJ589904 DNF589904 DXB589904 EGX589904 EQT589904 FAP589904 FKL589904 FUH589904 GED589904 GNZ589904 GXV589904 HHR589904 HRN589904 IBJ589904 ILF589904 IVB589904 JEX589904 JOT589904 JYP589904 KIL589904 KSH589904 LCD589904 LLZ589904 LVV589904 MFR589904 MPN589904 MZJ589904 NJF589904 NTB589904 OCX589904 OMT589904 OWP589904 PGL589904 PQH589904 QAD589904 QJZ589904 QTV589904 RDR589904 RNN589904 RXJ589904 SHF589904 SRB589904 TAX589904 TKT589904 TUP589904 UEL589904 UOH589904 UYD589904 VHZ589904 VRV589904 WBR589904 WLN589904 WVJ589904 B655440 IX655440 ST655440 ACP655440 AML655440 AWH655440 BGD655440 BPZ655440 BZV655440 CJR655440 CTN655440 DDJ655440 DNF655440 DXB655440 EGX655440 EQT655440 FAP655440 FKL655440 FUH655440 GED655440 GNZ655440 GXV655440 HHR655440 HRN655440 IBJ655440 ILF655440 IVB655440 JEX655440 JOT655440 JYP655440 KIL655440 KSH655440 LCD655440 LLZ655440 LVV655440 MFR655440 MPN655440 MZJ655440 NJF655440 NTB655440 OCX655440 OMT655440 OWP655440 PGL655440 PQH655440 QAD655440 QJZ655440 QTV655440 RDR655440 RNN655440 RXJ655440 SHF655440 SRB655440 TAX655440 TKT655440 TUP655440 UEL655440 UOH655440 UYD655440 VHZ655440 VRV655440 WBR655440 WLN655440 WVJ655440 B720976 IX720976 ST720976 ACP720976 AML720976 AWH720976 BGD720976 BPZ720976 BZV720976 CJR720976 CTN720976 DDJ720976 DNF720976 DXB720976 EGX720976 EQT720976 FAP720976 FKL720976 FUH720976 GED720976 GNZ720976 GXV720976 HHR720976 HRN720976 IBJ720976 ILF720976 IVB720976 JEX720976 JOT720976 JYP720976 KIL720976 KSH720976 LCD720976 LLZ720976 LVV720976 MFR720976 MPN720976 MZJ720976 NJF720976 NTB720976 OCX720976 OMT720976 OWP720976 PGL720976 PQH720976 QAD720976 QJZ720976 QTV720976 RDR720976 RNN720976 RXJ720976 SHF720976 SRB720976 TAX720976 TKT720976 TUP720976 UEL720976 UOH720976 UYD720976 VHZ720976 VRV720976 WBR720976 WLN720976 WVJ720976 B786512 IX786512 ST786512 ACP786512 AML786512 AWH786512 BGD786512 BPZ786512 BZV786512 CJR786512 CTN786512 DDJ786512 DNF786512 DXB786512 EGX786512 EQT786512 FAP786512 FKL786512 FUH786512 GED786512 GNZ786512 GXV786512 HHR786512 HRN786512 IBJ786512 ILF786512 IVB786512 JEX786512 JOT786512 JYP786512 KIL786512 KSH786512 LCD786512 LLZ786512 LVV786512 MFR786512 MPN786512 MZJ786512 NJF786512 NTB786512 OCX786512 OMT786512 OWP786512 PGL786512 PQH786512 QAD786512 QJZ786512 QTV786512 RDR786512 RNN786512 RXJ786512 SHF786512 SRB786512 TAX786512 TKT786512 TUP786512 UEL786512 UOH786512 UYD786512 VHZ786512 VRV786512 WBR786512 WLN786512 WVJ786512 B852048 IX852048 ST852048 ACP852048 AML852048 AWH852048 BGD852048 BPZ852048 BZV852048 CJR852048 CTN852048 DDJ852048 DNF852048 DXB852048 EGX852048 EQT852048 FAP852048 FKL852048 FUH852048 GED852048 GNZ852048 GXV852048 HHR852048 HRN852048 IBJ852048 ILF852048 IVB852048 JEX852048 JOT852048 JYP852048 KIL852048 KSH852048 LCD852048 LLZ852048 LVV852048 MFR852048 MPN852048 MZJ852048 NJF852048 NTB852048 OCX852048 OMT852048 OWP852048 PGL852048 PQH852048 QAD852048 QJZ852048 QTV852048 RDR852048 RNN852048 RXJ852048 SHF852048 SRB852048 TAX852048 TKT852048 TUP852048 UEL852048 UOH852048 UYD852048 VHZ852048 VRV852048 WBR852048 WLN852048 WVJ852048 B917584 IX917584 ST917584 ACP917584 AML917584 AWH917584 BGD917584 BPZ917584 BZV917584 CJR917584 CTN917584 DDJ917584 DNF917584 DXB917584 EGX917584 EQT917584 FAP917584 FKL917584 FUH917584 GED917584 GNZ917584 GXV917584 HHR917584 HRN917584 IBJ917584 ILF917584 IVB917584 JEX917584 JOT917584 JYP917584 KIL917584 KSH917584 LCD917584 LLZ917584 LVV917584 MFR917584 MPN917584 MZJ917584 NJF917584 NTB917584 OCX917584 OMT917584 OWP917584 PGL917584 PQH917584 QAD917584 QJZ917584 QTV917584 RDR917584 RNN917584 RXJ917584 SHF917584 SRB917584 TAX917584 TKT917584 TUP917584 UEL917584 UOH917584 UYD917584 VHZ917584 VRV917584 WBR917584 WLN917584 WVJ917584 B983120 IX983120 ST983120 ACP983120 AML983120 AWH983120 BGD983120 BPZ983120 BZV983120 CJR983120 CTN983120 DDJ983120 DNF983120 DXB983120 EGX983120 EQT983120 FAP983120 FKL983120 FUH983120 GED983120 GNZ983120 GXV983120 HHR983120 HRN983120 IBJ983120 ILF983120 IVB983120 JEX983120 JOT983120 JYP983120 KIL983120 KSH983120 LCD983120 LLZ983120 LVV983120 MFR983120 MPN983120 MZJ983120 NJF983120 NTB983120 OCX983120 OMT983120 OWP983120 PGL983120 PQH983120 QAD983120 QJZ983120 QTV983120 RDR983120 RNN983120 RXJ983120 SHF983120 SRB983120 TAX983120 TKT983120 TUP983120 UEL983120 UOH983120 UYD983120 VHZ983120 VRV983120 WBR983120 WLN983120 WVJ983120">
      <formula1>N76</formula1>
    </dataValidation>
  </dataValidations>
  <pageMargins left="0.70866141732283472" right="0.70866141732283472" top="0.55118110236220474" bottom="0.15748031496062992" header="0.31496062992125984" footer="0.31496062992125984"/>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B2:AE94"/>
  <sheetViews>
    <sheetView showGridLines="0" view="pageBreakPreview" zoomScaleNormal="100" zoomScaleSheetLayoutView="100" workbookViewId="0">
      <selection activeCell="O11" sqref="O11"/>
    </sheetView>
  </sheetViews>
  <sheetFormatPr defaultRowHeight="13.5" x14ac:dyDescent="0.15"/>
  <cols>
    <col min="1" max="1" width="1" style="129" customWidth="1"/>
    <col min="2" max="2" width="19.625" style="129" customWidth="1"/>
    <col min="3" max="3" width="8" style="129" customWidth="1"/>
    <col min="4" max="4" width="4.75" style="129" customWidth="1"/>
    <col min="5" max="5" width="6.75" style="129" customWidth="1"/>
    <col min="6" max="12" width="10.125" style="129" customWidth="1"/>
    <col min="13" max="14" width="10.125" style="130" customWidth="1"/>
    <col min="15" max="15" width="7.625" style="130" customWidth="1"/>
    <col min="16" max="16" width="7.625" style="129" customWidth="1"/>
    <col min="17" max="17" width="7.375" style="129" bestFit="1" customWidth="1"/>
    <col min="18" max="18" width="15.375" style="129" customWidth="1"/>
    <col min="19" max="19" width="4.5" style="129" customWidth="1"/>
    <col min="20" max="20" width="5.125" style="129" bestFit="1" customWidth="1"/>
    <col min="21" max="21" width="9" style="129" bestFit="1" customWidth="1"/>
    <col min="22" max="22" width="5.5" style="129" bestFit="1" customWidth="1"/>
    <col min="23" max="25" width="5.125" style="129" bestFit="1" customWidth="1"/>
    <col min="26" max="26" width="7.375" style="129" bestFit="1" customWidth="1"/>
    <col min="27" max="29" width="5.125" style="129" bestFit="1" customWidth="1"/>
    <col min="30" max="30" width="4" style="129" bestFit="1" customWidth="1"/>
    <col min="31" max="36" width="5.125" style="129" bestFit="1" customWidth="1"/>
    <col min="37" max="256" width="9" style="129"/>
    <col min="257" max="257" width="3.125" style="129" customWidth="1"/>
    <col min="258" max="258" width="19.625" style="129" customWidth="1"/>
    <col min="259" max="259" width="8" style="129" customWidth="1"/>
    <col min="260" max="260" width="4.75" style="129" customWidth="1"/>
    <col min="261" max="261" width="6.75" style="129" customWidth="1"/>
    <col min="262" max="270" width="10.125" style="129" customWidth="1"/>
    <col min="271" max="272" width="7.625" style="129" customWidth="1"/>
    <col min="273" max="273" width="7.375" style="129" bestFit="1" customWidth="1"/>
    <col min="274" max="274" width="15.375" style="129" customWidth="1"/>
    <col min="275" max="275" width="4.5" style="129" customWidth="1"/>
    <col min="276" max="276" width="5.125" style="129" bestFit="1" customWidth="1"/>
    <col min="277" max="277" width="9" style="129" bestFit="1" customWidth="1"/>
    <col min="278" max="278" width="5.5" style="129" bestFit="1" customWidth="1"/>
    <col min="279" max="281" width="5.125" style="129" bestFit="1" customWidth="1"/>
    <col min="282" max="282" width="7.375" style="129" bestFit="1" customWidth="1"/>
    <col min="283" max="285" width="5.125" style="129" bestFit="1" customWidth="1"/>
    <col min="286" max="286" width="4" style="129" bestFit="1" customWidth="1"/>
    <col min="287" max="292" width="5.125" style="129" bestFit="1" customWidth="1"/>
    <col min="293" max="512" width="9" style="129"/>
    <col min="513" max="513" width="3.125" style="129" customWidth="1"/>
    <col min="514" max="514" width="19.625" style="129" customWidth="1"/>
    <col min="515" max="515" width="8" style="129" customWidth="1"/>
    <col min="516" max="516" width="4.75" style="129" customWidth="1"/>
    <col min="517" max="517" width="6.75" style="129" customWidth="1"/>
    <col min="518" max="526" width="10.125" style="129" customWidth="1"/>
    <col min="527" max="528" width="7.625" style="129" customWidth="1"/>
    <col min="529" max="529" width="7.375" style="129" bestFit="1" customWidth="1"/>
    <col min="530" max="530" width="15.375" style="129" customWidth="1"/>
    <col min="531" max="531" width="4.5" style="129" customWidth="1"/>
    <col min="532" max="532" width="5.125" style="129" bestFit="1" customWidth="1"/>
    <col min="533" max="533" width="9" style="129" bestFit="1" customWidth="1"/>
    <col min="534" max="534" width="5.5" style="129" bestFit="1" customWidth="1"/>
    <col min="535" max="537" width="5.125" style="129" bestFit="1" customWidth="1"/>
    <col min="538" max="538" width="7.375" style="129" bestFit="1" customWidth="1"/>
    <col min="539" max="541" width="5.125" style="129" bestFit="1" customWidth="1"/>
    <col min="542" max="542" width="4" style="129" bestFit="1" customWidth="1"/>
    <col min="543" max="548" width="5.125" style="129" bestFit="1" customWidth="1"/>
    <col min="549" max="768" width="9" style="129"/>
    <col min="769" max="769" width="3.125" style="129" customWidth="1"/>
    <col min="770" max="770" width="19.625" style="129" customWidth="1"/>
    <col min="771" max="771" width="8" style="129" customWidth="1"/>
    <col min="772" max="772" width="4.75" style="129" customWidth="1"/>
    <col min="773" max="773" width="6.75" style="129" customWidth="1"/>
    <col min="774" max="782" width="10.125" style="129" customWidth="1"/>
    <col min="783" max="784" width="7.625" style="129" customWidth="1"/>
    <col min="785" max="785" width="7.375" style="129" bestFit="1" customWidth="1"/>
    <col min="786" max="786" width="15.375" style="129" customWidth="1"/>
    <col min="787" max="787" width="4.5" style="129" customWidth="1"/>
    <col min="788" max="788" width="5.125" style="129" bestFit="1" customWidth="1"/>
    <col min="789" max="789" width="9" style="129" bestFit="1" customWidth="1"/>
    <col min="790" max="790" width="5.5" style="129" bestFit="1" customWidth="1"/>
    <col min="791" max="793" width="5.125" style="129" bestFit="1" customWidth="1"/>
    <col min="794" max="794" width="7.375" style="129" bestFit="1" customWidth="1"/>
    <col min="795" max="797" width="5.125" style="129" bestFit="1" customWidth="1"/>
    <col min="798" max="798" width="4" style="129" bestFit="1" customWidth="1"/>
    <col min="799" max="804" width="5.125" style="129" bestFit="1" customWidth="1"/>
    <col min="805" max="1024" width="9" style="129"/>
    <col min="1025" max="1025" width="3.125" style="129" customWidth="1"/>
    <col min="1026" max="1026" width="19.625" style="129" customWidth="1"/>
    <col min="1027" max="1027" width="8" style="129" customWidth="1"/>
    <col min="1028" max="1028" width="4.75" style="129" customWidth="1"/>
    <col min="1029" max="1029" width="6.75" style="129" customWidth="1"/>
    <col min="1030" max="1038" width="10.125" style="129" customWidth="1"/>
    <col min="1039" max="1040" width="7.625" style="129" customWidth="1"/>
    <col min="1041" max="1041" width="7.375" style="129" bestFit="1" customWidth="1"/>
    <col min="1042" max="1042" width="15.375" style="129" customWidth="1"/>
    <col min="1043" max="1043" width="4.5" style="129" customWidth="1"/>
    <col min="1044" max="1044" width="5.125" style="129" bestFit="1" customWidth="1"/>
    <col min="1045" max="1045" width="9" style="129" bestFit="1" customWidth="1"/>
    <col min="1046" max="1046" width="5.5" style="129" bestFit="1" customWidth="1"/>
    <col min="1047" max="1049" width="5.125" style="129" bestFit="1" customWidth="1"/>
    <col min="1050" max="1050" width="7.375" style="129" bestFit="1" customWidth="1"/>
    <col min="1051" max="1053" width="5.125" style="129" bestFit="1" customWidth="1"/>
    <col min="1054" max="1054" width="4" style="129" bestFit="1" customWidth="1"/>
    <col min="1055" max="1060" width="5.125" style="129" bestFit="1" customWidth="1"/>
    <col min="1061" max="1280" width="9" style="129"/>
    <col min="1281" max="1281" width="3.125" style="129" customWidth="1"/>
    <col min="1282" max="1282" width="19.625" style="129" customWidth="1"/>
    <col min="1283" max="1283" width="8" style="129" customWidth="1"/>
    <col min="1284" max="1284" width="4.75" style="129" customWidth="1"/>
    <col min="1285" max="1285" width="6.75" style="129" customWidth="1"/>
    <col min="1286" max="1294" width="10.125" style="129" customWidth="1"/>
    <col min="1295" max="1296" width="7.625" style="129" customWidth="1"/>
    <col min="1297" max="1297" width="7.375" style="129" bestFit="1" customWidth="1"/>
    <col min="1298" max="1298" width="15.375" style="129" customWidth="1"/>
    <col min="1299" max="1299" width="4.5" style="129" customWidth="1"/>
    <col min="1300" max="1300" width="5.125" style="129" bestFit="1" customWidth="1"/>
    <col min="1301" max="1301" width="9" style="129" bestFit="1" customWidth="1"/>
    <col min="1302" max="1302" width="5.5" style="129" bestFit="1" customWidth="1"/>
    <col min="1303" max="1305" width="5.125" style="129" bestFit="1" customWidth="1"/>
    <col min="1306" max="1306" width="7.375" style="129" bestFit="1" customWidth="1"/>
    <col min="1307" max="1309" width="5.125" style="129" bestFit="1" customWidth="1"/>
    <col min="1310" max="1310" width="4" style="129" bestFit="1" customWidth="1"/>
    <col min="1311" max="1316" width="5.125" style="129" bestFit="1" customWidth="1"/>
    <col min="1317" max="1536" width="9" style="129"/>
    <col min="1537" max="1537" width="3.125" style="129" customWidth="1"/>
    <col min="1538" max="1538" width="19.625" style="129" customWidth="1"/>
    <col min="1539" max="1539" width="8" style="129" customWidth="1"/>
    <col min="1540" max="1540" width="4.75" style="129" customWidth="1"/>
    <col min="1541" max="1541" width="6.75" style="129" customWidth="1"/>
    <col min="1542" max="1550" width="10.125" style="129" customWidth="1"/>
    <col min="1551" max="1552" width="7.625" style="129" customWidth="1"/>
    <col min="1553" max="1553" width="7.375" style="129" bestFit="1" customWidth="1"/>
    <col min="1554" max="1554" width="15.375" style="129" customWidth="1"/>
    <col min="1555" max="1555" width="4.5" style="129" customWidth="1"/>
    <col min="1556" max="1556" width="5.125" style="129" bestFit="1" customWidth="1"/>
    <col min="1557" max="1557" width="9" style="129" bestFit="1" customWidth="1"/>
    <col min="1558" max="1558" width="5.5" style="129" bestFit="1" customWidth="1"/>
    <col min="1559" max="1561" width="5.125" style="129" bestFit="1" customWidth="1"/>
    <col min="1562" max="1562" width="7.375" style="129" bestFit="1" customWidth="1"/>
    <col min="1563" max="1565" width="5.125" style="129" bestFit="1" customWidth="1"/>
    <col min="1566" max="1566" width="4" style="129" bestFit="1" customWidth="1"/>
    <col min="1567" max="1572" width="5.125" style="129" bestFit="1" customWidth="1"/>
    <col min="1573" max="1792" width="9" style="129"/>
    <col min="1793" max="1793" width="3.125" style="129" customWidth="1"/>
    <col min="1794" max="1794" width="19.625" style="129" customWidth="1"/>
    <col min="1795" max="1795" width="8" style="129" customWidth="1"/>
    <col min="1796" max="1796" width="4.75" style="129" customWidth="1"/>
    <col min="1797" max="1797" width="6.75" style="129" customWidth="1"/>
    <col min="1798" max="1806" width="10.125" style="129" customWidth="1"/>
    <col min="1807" max="1808" width="7.625" style="129" customWidth="1"/>
    <col min="1809" max="1809" width="7.375" style="129" bestFit="1" customWidth="1"/>
    <col min="1810" max="1810" width="15.375" style="129" customWidth="1"/>
    <col min="1811" max="1811" width="4.5" style="129" customWidth="1"/>
    <col min="1812" max="1812" width="5.125" style="129" bestFit="1" customWidth="1"/>
    <col min="1813" max="1813" width="9" style="129" bestFit="1" customWidth="1"/>
    <col min="1814" max="1814" width="5.5" style="129" bestFit="1" customWidth="1"/>
    <col min="1815" max="1817" width="5.125" style="129" bestFit="1" customWidth="1"/>
    <col min="1818" max="1818" width="7.375" style="129" bestFit="1" customWidth="1"/>
    <col min="1819" max="1821" width="5.125" style="129" bestFit="1" customWidth="1"/>
    <col min="1822" max="1822" width="4" style="129" bestFit="1" customWidth="1"/>
    <col min="1823" max="1828" width="5.125" style="129" bestFit="1" customWidth="1"/>
    <col min="1829" max="2048" width="9" style="129"/>
    <col min="2049" max="2049" width="3.125" style="129" customWidth="1"/>
    <col min="2050" max="2050" width="19.625" style="129" customWidth="1"/>
    <col min="2051" max="2051" width="8" style="129" customWidth="1"/>
    <col min="2052" max="2052" width="4.75" style="129" customWidth="1"/>
    <col min="2053" max="2053" width="6.75" style="129" customWidth="1"/>
    <col min="2054" max="2062" width="10.125" style="129" customWidth="1"/>
    <col min="2063" max="2064" width="7.625" style="129" customWidth="1"/>
    <col min="2065" max="2065" width="7.375" style="129" bestFit="1" customWidth="1"/>
    <col min="2066" max="2066" width="15.375" style="129" customWidth="1"/>
    <col min="2067" max="2067" width="4.5" style="129" customWidth="1"/>
    <col min="2068" max="2068" width="5.125" style="129" bestFit="1" customWidth="1"/>
    <col min="2069" max="2069" width="9" style="129" bestFit="1" customWidth="1"/>
    <col min="2070" max="2070" width="5.5" style="129" bestFit="1" customWidth="1"/>
    <col min="2071" max="2073" width="5.125" style="129" bestFit="1" customWidth="1"/>
    <col min="2074" max="2074" width="7.375" style="129" bestFit="1" customWidth="1"/>
    <col min="2075" max="2077" width="5.125" style="129" bestFit="1" customWidth="1"/>
    <col min="2078" max="2078" width="4" style="129" bestFit="1" customWidth="1"/>
    <col min="2079" max="2084" width="5.125" style="129" bestFit="1" customWidth="1"/>
    <col min="2085" max="2304" width="9" style="129"/>
    <col min="2305" max="2305" width="3.125" style="129" customWidth="1"/>
    <col min="2306" max="2306" width="19.625" style="129" customWidth="1"/>
    <col min="2307" max="2307" width="8" style="129" customWidth="1"/>
    <col min="2308" max="2308" width="4.75" style="129" customWidth="1"/>
    <col min="2309" max="2309" width="6.75" style="129" customWidth="1"/>
    <col min="2310" max="2318" width="10.125" style="129" customWidth="1"/>
    <col min="2319" max="2320" width="7.625" style="129" customWidth="1"/>
    <col min="2321" max="2321" width="7.375" style="129" bestFit="1" customWidth="1"/>
    <col min="2322" max="2322" width="15.375" style="129" customWidth="1"/>
    <col min="2323" max="2323" width="4.5" style="129" customWidth="1"/>
    <col min="2324" max="2324" width="5.125" style="129" bestFit="1" customWidth="1"/>
    <col min="2325" max="2325" width="9" style="129" bestFit="1" customWidth="1"/>
    <col min="2326" max="2326" width="5.5" style="129" bestFit="1" customWidth="1"/>
    <col min="2327" max="2329" width="5.125" style="129" bestFit="1" customWidth="1"/>
    <col min="2330" max="2330" width="7.375" style="129" bestFit="1" customWidth="1"/>
    <col min="2331" max="2333" width="5.125" style="129" bestFit="1" customWidth="1"/>
    <col min="2334" max="2334" width="4" style="129" bestFit="1" customWidth="1"/>
    <col min="2335" max="2340" width="5.125" style="129" bestFit="1" customWidth="1"/>
    <col min="2341" max="2560" width="9" style="129"/>
    <col min="2561" max="2561" width="3.125" style="129" customWidth="1"/>
    <col min="2562" max="2562" width="19.625" style="129" customWidth="1"/>
    <col min="2563" max="2563" width="8" style="129" customWidth="1"/>
    <col min="2564" max="2564" width="4.75" style="129" customWidth="1"/>
    <col min="2565" max="2565" width="6.75" style="129" customWidth="1"/>
    <col min="2566" max="2574" width="10.125" style="129" customWidth="1"/>
    <col min="2575" max="2576" width="7.625" style="129" customWidth="1"/>
    <col min="2577" max="2577" width="7.375" style="129" bestFit="1" customWidth="1"/>
    <col min="2578" max="2578" width="15.375" style="129" customWidth="1"/>
    <col min="2579" max="2579" width="4.5" style="129" customWidth="1"/>
    <col min="2580" max="2580" width="5.125" style="129" bestFit="1" customWidth="1"/>
    <col min="2581" max="2581" width="9" style="129" bestFit="1" customWidth="1"/>
    <col min="2582" max="2582" width="5.5" style="129" bestFit="1" customWidth="1"/>
    <col min="2583" max="2585" width="5.125" style="129" bestFit="1" customWidth="1"/>
    <col min="2586" max="2586" width="7.375" style="129" bestFit="1" customWidth="1"/>
    <col min="2587" max="2589" width="5.125" style="129" bestFit="1" customWidth="1"/>
    <col min="2590" max="2590" width="4" style="129" bestFit="1" customWidth="1"/>
    <col min="2591" max="2596" width="5.125" style="129" bestFit="1" customWidth="1"/>
    <col min="2597" max="2816" width="9" style="129"/>
    <col min="2817" max="2817" width="3.125" style="129" customWidth="1"/>
    <col min="2818" max="2818" width="19.625" style="129" customWidth="1"/>
    <col min="2819" max="2819" width="8" style="129" customWidth="1"/>
    <col min="2820" max="2820" width="4.75" style="129" customWidth="1"/>
    <col min="2821" max="2821" width="6.75" style="129" customWidth="1"/>
    <col min="2822" max="2830" width="10.125" style="129" customWidth="1"/>
    <col min="2831" max="2832" width="7.625" style="129" customWidth="1"/>
    <col min="2833" max="2833" width="7.375" style="129" bestFit="1" customWidth="1"/>
    <col min="2834" max="2834" width="15.375" style="129" customWidth="1"/>
    <col min="2835" max="2835" width="4.5" style="129" customWidth="1"/>
    <col min="2836" max="2836" width="5.125" style="129" bestFit="1" customWidth="1"/>
    <col min="2837" max="2837" width="9" style="129" bestFit="1" customWidth="1"/>
    <col min="2838" max="2838" width="5.5" style="129" bestFit="1" customWidth="1"/>
    <col min="2839" max="2841" width="5.125" style="129" bestFit="1" customWidth="1"/>
    <col min="2842" max="2842" width="7.375" style="129" bestFit="1" customWidth="1"/>
    <col min="2843" max="2845" width="5.125" style="129" bestFit="1" customWidth="1"/>
    <col min="2846" max="2846" width="4" style="129" bestFit="1" customWidth="1"/>
    <col min="2847" max="2852" width="5.125" style="129" bestFit="1" customWidth="1"/>
    <col min="2853" max="3072" width="9" style="129"/>
    <col min="3073" max="3073" width="3.125" style="129" customWidth="1"/>
    <col min="3074" max="3074" width="19.625" style="129" customWidth="1"/>
    <col min="3075" max="3075" width="8" style="129" customWidth="1"/>
    <col min="3076" max="3076" width="4.75" style="129" customWidth="1"/>
    <col min="3077" max="3077" width="6.75" style="129" customWidth="1"/>
    <col min="3078" max="3086" width="10.125" style="129" customWidth="1"/>
    <col min="3087" max="3088" width="7.625" style="129" customWidth="1"/>
    <col min="3089" max="3089" width="7.375" style="129" bestFit="1" customWidth="1"/>
    <col min="3090" max="3090" width="15.375" style="129" customWidth="1"/>
    <col min="3091" max="3091" width="4.5" style="129" customWidth="1"/>
    <col min="3092" max="3092" width="5.125" style="129" bestFit="1" customWidth="1"/>
    <col min="3093" max="3093" width="9" style="129" bestFit="1" customWidth="1"/>
    <col min="3094" max="3094" width="5.5" style="129" bestFit="1" customWidth="1"/>
    <col min="3095" max="3097" width="5.125" style="129" bestFit="1" customWidth="1"/>
    <col min="3098" max="3098" width="7.375" style="129" bestFit="1" customWidth="1"/>
    <col min="3099" max="3101" width="5.125" style="129" bestFit="1" customWidth="1"/>
    <col min="3102" max="3102" width="4" style="129" bestFit="1" customWidth="1"/>
    <col min="3103" max="3108" width="5.125" style="129" bestFit="1" customWidth="1"/>
    <col min="3109" max="3328" width="9" style="129"/>
    <col min="3329" max="3329" width="3.125" style="129" customWidth="1"/>
    <col min="3330" max="3330" width="19.625" style="129" customWidth="1"/>
    <col min="3331" max="3331" width="8" style="129" customWidth="1"/>
    <col min="3332" max="3332" width="4.75" style="129" customWidth="1"/>
    <col min="3333" max="3333" width="6.75" style="129" customWidth="1"/>
    <col min="3334" max="3342" width="10.125" style="129" customWidth="1"/>
    <col min="3343" max="3344" width="7.625" style="129" customWidth="1"/>
    <col min="3345" max="3345" width="7.375" style="129" bestFit="1" customWidth="1"/>
    <col min="3346" max="3346" width="15.375" style="129" customWidth="1"/>
    <col min="3347" max="3347" width="4.5" style="129" customWidth="1"/>
    <col min="3348" max="3348" width="5.125" style="129" bestFit="1" customWidth="1"/>
    <col min="3349" max="3349" width="9" style="129" bestFit="1" customWidth="1"/>
    <col min="3350" max="3350" width="5.5" style="129" bestFit="1" customWidth="1"/>
    <col min="3351" max="3353" width="5.125" style="129" bestFit="1" customWidth="1"/>
    <col min="3354" max="3354" width="7.375" style="129" bestFit="1" customWidth="1"/>
    <col min="3355" max="3357" width="5.125" style="129" bestFit="1" customWidth="1"/>
    <col min="3358" max="3358" width="4" style="129" bestFit="1" customWidth="1"/>
    <col min="3359" max="3364" width="5.125" style="129" bestFit="1" customWidth="1"/>
    <col min="3365" max="3584" width="9" style="129"/>
    <col min="3585" max="3585" width="3.125" style="129" customWidth="1"/>
    <col min="3586" max="3586" width="19.625" style="129" customWidth="1"/>
    <col min="3587" max="3587" width="8" style="129" customWidth="1"/>
    <col min="3588" max="3588" width="4.75" style="129" customWidth="1"/>
    <col min="3589" max="3589" width="6.75" style="129" customWidth="1"/>
    <col min="3590" max="3598" width="10.125" style="129" customWidth="1"/>
    <col min="3599" max="3600" width="7.625" style="129" customWidth="1"/>
    <col min="3601" max="3601" width="7.375" style="129" bestFit="1" customWidth="1"/>
    <col min="3602" max="3602" width="15.375" style="129" customWidth="1"/>
    <col min="3603" max="3603" width="4.5" style="129" customWidth="1"/>
    <col min="3604" max="3604" width="5.125" style="129" bestFit="1" customWidth="1"/>
    <col min="3605" max="3605" width="9" style="129" bestFit="1" customWidth="1"/>
    <col min="3606" max="3606" width="5.5" style="129" bestFit="1" customWidth="1"/>
    <col min="3607" max="3609" width="5.125" style="129" bestFit="1" customWidth="1"/>
    <col min="3610" max="3610" width="7.375" style="129" bestFit="1" customWidth="1"/>
    <col min="3611" max="3613" width="5.125" style="129" bestFit="1" customWidth="1"/>
    <col min="3614" max="3614" width="4" style="129" bestFit="1" customWidth="1"/>
    <col min="3615" max="3620" width="5.125" style="129" bestFit="1" customWidth="1"/>
    <col min="3621" max="3840" width="9" style="129"/>
    <col min="3841" max="3841" width="3.125" style="129" customWidth="1"/>
    <col min="3842" max="3842" width="19.625" style="129" customWidth="1"/>
    <col min="3843" max="3843" width="8" style="129" customWidth="1"/>
    <col min="3844" max="3844" width="4.75" style="129" customWidth="1"/>
    <col min="3845" max="3845" width="6.75" style="129" customWidth="1"/>
    <col min="3846" max="3854" width="10.125" style="129" customWidth="1"/>
    <col min="3855" max="3856" width="7.625" style="129" customWidth="1"/>
    <col min="3857" max="3857" width="7.375" style="129" bestFit="1" customWidth="1"/>
    <col min="3858" max="3858" width="15.375" style="129" customWidth="1"/>
    <col min="3859" max="3859" width="4.5" style="129" customWidth="1"/>
    <col min="3860" max="3860" width="5.125" style="129" bestFit="1" customWidth="1"/>
    <col min="3861" max="3861" width="9" style="129" bestFit="1" customWidth="1"/>
    <col min="3862" max="3862" width="5.5" style="129" bestFit="1" customWidth="1"/>
    <col min="3863" max="3865" width="5.125" style="129" bestFit="1" customWidth="1"/>
    <col min="3866" max="3866" width="7.375" style="129" bestFit="1" customWidth="1"/>
    <col min="3867" max="3869" width="5.125" style="129" bestFit="1" customWidth="1"/>
    <col min="3870" max="3870" width="4" style="129" bestFit="1" customWidth="1"/>
    <col min="3871" max="3876" width="5.125" style="129" bestFit="1" customWidth="1"/>
    <col min="3877" max="4096" width="9" style="129"/>
    <col min="4097" max="4097" width="3.125" style="129" customWidth="1"/>
    <col min="4098" max="4098" width="19.625" style="129" customWidth="1"/>
    <col min="4099" max="4099" width="8" style="129" customWidth="1"/>
    <col min="4100" max="4100" width="4.75" style="129" customWidth="1"/>
    <col min="4101" max="4101" width="6.75" style="129" customWidth="1"/>
    <col min="4102" max="4110" width="10.125" style="129" customWidth="1"/>
    <col min="4111" max="4112" width="7.625" style="129" customWidth="1"/>
    <col min="4113" max="4113" width="7.375" style="129" bestFit="1" customWidth="1"/>
    <col min="4114" max="4114" width="15.375" style="129" customWidth="1"/>
    <col min="4115" max="4115" width="4.5" style="129" customWidth="1"/>
    <col min="4116" max="4116" width="5.125" style="129" bestFit="1" customWidth="1"/>
    <col min="4117" max="4117" width="9" style="129" bestFit="1" customWidth="1"/>
    <col min="4118" max="4118" width="5.5" style="129" bestFit="1" customWidth="1"/>
    <col min="4119" max="4121" width="5.125" style="129" bestFit="1" customWidth="1"/>
    <col min="4122" max="4122" width="7.375" style="129" bestFit="1" customWidth="1"/>
    <col min="4123" max="4125" width="5.125" style="129" bestFit="1" customWidth="1"/>
    <col min="4126" max="4126" width="4" style="129" bestFit="1" customWidth="1"/>
    <col min="4127" max="4132" width="5.125" style="129" bestFit="1" customWidth="1"/>
    <col min="4133" max="4352" width="9" style="129"/>
    <col min="4353" max="4353" width="3.125" style="129" customWidth="1"/>
    <col min="4354" max="4354" width="19.625" style="129" customWidth="1"/>
    <col min="4355" max="4355" width="8" style="129" customWidth="1"/>
    <col min="4356" max="4356" width="4.75" style="129" customWidth="1"/>
    <col min="4357" max="4357" width="6.75" style="129" customWidth="1"/>
    <col min="4358" max="4366" width="10.125" style="129" customWidth="1"/>
    <col min="4367" max="4368" width="7.625" style="129" customWidth="1"/>
    <col min="4369" max="4369" width="7.375" style="129" bestFit="1" customWidth="1"/>
    <col min="4370" max="4370" width="15.375" style="129" customWidth="1"/>
    <col min="4371" max="4371" width="4.5" style="129" customWidth="1"/>
    <col min="4372" max="4372" width="5.125" style="129" bestFit="1" customWidth="1"/>
    <col min="4373" max="4373" width="9" style="129" bestFit="1" customWidth="1"/>
    <col min="4374" max="4374" width="5.5" style="129" bestFit="1" customWidth="1"/>
    <col min="4375" max="4377" width="5.125" style="129" bestFit="1" customWidth="1"/>
    <col min="4378" max="4378" width="7.375" style="129" bestFit="1" customWidth="1"/>
    <col min="4379" max="4381" width="5.125" style="129" bestFit="1" customWidth="1"/>
    <col min="4382" max="4382" width="4" style="129" bestFit="1" customWidth="1"/>
    <col min="4383" max="4388" width="5.125" style="129" bestFit="1" customWidth="1"/>
    <col min="4389" max="4608" width="9" style="129"/>
    <col min="4609" max="4609" width="3.125" style="129" customWidth="1"/>
    <col min="4610" max="4610" width="19.625" style="129" customWidth="1"/>
    <col min="4611" max="4611" width="8" style="129" customWidth="1"/>
    <col min="4612" max="4612" width="4.75" style="129" customWidth="1"/>
    <col min="4613" max="4613" width="6.75" style="129" customWidth="1"/>
    <col min="4614" max="4622" width="10.125" style="129" customWidth="1"/>
    <col min="4623" max="4624" width="7.625" style="129" customWidth="1"/>
    <col min="4625" max="4625" width="7.375" style="129" bestFit="1" customWidth="1"/>
    <col min="4626" max="4626" width="15.375" style="129" customWidth="1"/>
    <col min="4627" max="4627" width="4.5" style="129" customWidth="1"/>
    <col min="4628" max="4628" width="5.125" style="129" bestFit="1" customWidth="1"/>
    <col min="4629" max="4629" width="9" style="129" bestFit="1" customWidth="1"/>
    <col min="4630" max="4630" width="5.5" style="129" bestFit="1" customWidth="1"/>
    <col min="4631" max="4633" width="5.125" style="129" bestFit="1" customWidth="1"/>
    <col min="4634" max="4634" width="7.375" style="129" bestFit="1" customWidth="1"/>
    <col min="4635" max="4637" width="5.125" style="129" bestFit="1" customWidth="1"/>
    <col min="4638" max="4638" width="4" style="129" bestFit="1" customWidth="1"/>
    <col min="4639" max="4644" width="5.125" style="129" bestFit="1" customWidth="1"/>
    <col min="4645" max="4864" width="9" style="129"/>
    <col min="4865" max="4865" width="3.125" style="129" customWidth="1"/>
    <col min="4866" max="4866" width="19.625" style="129" customWidth="1"/>
    <col min="4867" max="4867" width="8" style="129" customWidth="1"/>
    <col min="4868" max="4868" width="4.75" style="129" customWidth="1"/>
    <col min="4869" max="4869" width="6.75" style="129" customWidth="1"/>
    <col min="4870" max="4878" width="10.125" style="129" customWidth="1"/>
    <col min="4879" max="4880" width="7.625" style="129" customWidth="1"/>
    <col min="4881" max="4881" width="7.375" style="129" bestFit="1" customWidth="1"/>
    <col min="4882" max="4882" width="15.375" style="129" customWidth="1"/>
    <col min="4883" max="4883" width="4.5" style="129" customWidth="1"/>
    <col min="4884" max="4884" width="5.125" style="129" bestFit="1" customWidth="1"/>
    <col min="4885" max="4885" width="9" style="129" bestFit="1" customWidth="1"/>
    <col min="4886" max="4886" width="5.5" style="129" bestFit="1" customWidth="1"/>
    <col min="4887" max="4889" width="5.125" style="129" bestFit="1" customWidth="1"/>
    <col min="4890" max="4890" width="7.375" style="129" bestFit="1" customWidth="1"/>
    <col min="4891" max="4893" width="5.125" style="129" bestFit="1" customWidth="1"/>
    <col min="4894" max="4894" width="4" style="129" bestFit="1" customWidth="1"/>
    <col min="4895" max="4900" width="5.125" style="129" bestFit="1" customWidth="1"/>
    <col min="4901" max="5120" width="9" style="129"/>
    <col min="5121" max="5121" width="3.125" style="129" customWidth="1"/>
    <col min="5122" max="5122" width="19.625" style="129" customWidth="1"/>
    <col min="5123" max="5123" width="8" style="129" customWidth="1"/>
    <col min="5124" max="5124" width="4.75" style="129" customWidth="1"/>
    <col min="5125" max="5125" width="6.75" style="129" customWidth="1"/>
    <col min="5126" max="5134" width="10.125" style="129" customWidth="1"/>
    <col min="5135" max="5136" width="7.625" style="129" customWidth="1"/>
    <col min="5137" max="5137" width="7.375" style="129" bestFit="1" customWidth="1"/>
    <col min="5138" max="5138" width="15.375" style="129" customWidth="1"/>
    <col min="5139" max="5139" width="4.5" style="129" customWidth="1"/>
    <col min="5140" max="5140" width="5.125" style="129" bestFit="1" customWidth="1"/>
    <col min="5141" max="5141" width="9" style="129" bestFit="1" customWidth="1"/>
    <col min="5142" max="5142" width="5.5" style="129" bestFit="1" customWidth="1"/>
    <col min="5143" max="5145" width="5.125" style="129" bestFit="1" customWidth="1"/>
    <col min="5146" max="5146" width="7.375" style="129" bestFit="1" customWidth="1"/>
    <col min="5147" max="5149" width="5.125" style="129" bestFit="1" customWidth="1"/>
    <col min="5150" max="5150" width="4" style="129" bestFit="1" customWidth="1"/>
    <col min="5151" max="5156" width="5.125" style="129" bestFit="1" customWidth="1"/>
    <col min="5157" max="5376" width="9" style="129"/>
    <col min="5377" max="5377" width="3.125" style="129" customWidth="1"/>
    <col min="5378" max="5378" width="19.625" style="129" customWidth="1"/>
    <col min="5379" max="5379" width="8" style="129" customWidth="1"/>
    <col min="5380" max="5380" width="4.75" style="129" customWidth="1"/>
    <col min="5381" max="5381" width="6.75" style="129" customWidth="1"/>
    <col min="5382" max="5390" width="10.125" style="129" customWidth="1"/>
    <col min="5391" max="5392" width="7.625" style="129" customWidth="1"/>
    <col min="5393" max="5393" width="7.375" style="129" bestFit="1" customWidth="1"/>
    <col min="5394" max="5394" width="15.375" style="129" customWidth="1"/>
    <col min="5395" max="5395" width="4.5" style="129" customWidth="1"/>
    <col min="5396" max="5396" width="5.125" style="129" bestFit="1" customWidth="1"/>
    <col min="5397" max="5397" width="9" style="129" bestFit="1" customWidth="1"/>
    <col min="5398" max="5398" width="5.5" style="129" bestFit="1" customWidth="1"/>
    <col min="5399" max="5401" width="5.125" style="129" bestFit="1" customWidth="1"/>
    <col min="5402" max="5402" width="7.375" style="129" bestFit="1" customWidth="1"/>
    <col min="5403" max="5405" width="5.125" style="129" bestFit="1" customWidth="1"/>
    <col min="5406" max="5406" width="4" style="129" bestFit="1" customWidth="1"/>
    <col min="5407" max="5412" width="5.125" style="129" bestFit="1" customWidth="1"/>
    <col min="5413" max="5632" width="9" style="129"/>
    <col min="5633" max="5633" width="3.125" style="129" customWidth="1"/>
    <col min="5634" max="5634" width="19.625" style="129" customWidth="1"/>
    <col min="5635" max="5635" width="8" style="129" customWidth="1"/>
    <col min="5636" max="5636" width="4.75" style="129" customWidth="1"/>
    <col min="5637" max="5637" width="6.75" style="129" customWidth="1"/>
    <col min="5638" max="5646" width="10.125" style="129" customWidth="1"/>
    <col min="5647" max="5648" width="7.625" style="129" customWidth="1"/>
    <col min="5649" max="5649" width="7.375" style="129" bestFit="1" customWidth="1"/>
    <col min="5650" max="5650" width="15.375" style="129" customWidth="1"/>
    <col min="5651" max="5651" width="4.5" style="129" customWidth="1"/>
    <col min="5652" max="5652" width="5.125" style="129" bestFit="1" customWidth="1"/>
    <col min="5653" max="5653" width="9" style="129" bestFit="1" customWidth="1"/>
    <col min="5654" max="5654" width="5.5" style="129" bestFit="1" customWidth="1"/>
    <col min="5655" max="5657" width="5.125" style="129" bestFit="1" customWidth="1"/>
    <col min="5658" max="5658" width="7.375" style="129" bestFit="1" customWidth="1"/>
    <col min="5659" max="5661" width="5.125" style="129" bestFit="1" customWidth="1"/>
    <col min="5662" max="5662" width="4" style="129" bestFit="1" customWidth="1"/>
    <col min="5663" max="5668" width="5.125" style="129" bestFit="1" customWidth="1"/>
    <col min="5669" max="5888" width="9" style="129"/>
    <col min="5889" max="5889" width="3.125" style="129" customWidth="1"/>
    <col min="5890" max="5890" width="19.625" style="129" customWidth="1"/>
    <col min="5891" max="5891" width="8" style="129" customWidth="1"/>
    <col min="5892" max="5892" width="4.75" style="129" customWidth="1"/>
    <col min="5893" max="5893" width="6.75" style="129" customWidth="1"/>
    <col min="5894" max="5902" width="10.125" style="129" customWidth="1"/>
    <col min="5903" max="5904" width="7.625" style="129" customWidth="1"/>
    <col min="5905" max="5905" width="7.375" style="129" bestFit="1" customWidth="1"/>
    <col min="5906" max="5906" width="15.375" style="129" customWidth="1"/>
    <col min="5907" max="5907" width="4.5" style="129" customWidth="1"/>
    <col min="5908" max="5908" width="5.125" style="129" bestFit="1" customWidth="1"/>
    <col min="5909" max="5909" width="9" style="129" bestFit="1" customWidth="1"/>
    <col min="5910" max="5910" width="5.5" style="129" bestFit="1" customWidth="1"/>
    <col min="5911" max="5913" width="5.125" style="129" bestFit="1" customWidth="1"/>
    <col min="5914" max="5914" width="7.375" style="129" bestFit="1" customWidth="1"/>
    <col min="5915" max="5917" width="5.125" style="129" bestFit="1" customWidth="1"/>
    <col min="5918" max="5918" width="4" style="129" bestFit="1" customWidth="1"/>
    <col min="5919" max="5924" width="5.125" style="129" bestFit="1" customWidth="1"/>
    <col min="5925" max="6144" width="9" style="129"/>
    <col min="6145" max="6145" width="3.125" style="129" customWidth="1"/>
    <col min="6146" max="6146" width="19.625" style="129" customWidth="1"/>
    <col min="6147" max="6147" width="8" style="129" customWidth="1"/>
    <col min="6148" max="6148" width="4.75" style="129" customWidth="1"/>
    <col min="6149" max="6149" width="6.75" style="129" customWidth="1"/>
    <col min="6150" max="6158" width="10.125" style="129" customWidth="1"/>
    <col min="6159" max="6160" width="7.625" style="129" customWidth="1"/>
    <col min="6161" max="6161" width="7.375" style="129" bestFit="1" customWidth="1"/>
    <col min="6162" max="6162" width="15.375" style="129" customWidth="1"/>
    <col min="6163" max="6163" width="4.5" style="129" customWidth="1"/>
    <col min="6164" max="6164" width="5.125" style="129" bestFit="1" customWidth="1"/>
    <col min="6165" max="6165" width="9" style="129" bestFit="1" customWidth="1"/>
    <col min="6166" max="6166" width="5.5" style="129" bestFit="1" customWidth="1"/>
    <col min="6167" max="6169" width="5.125" style="129" bestFit="1" customWidth="1"/>
    <col min="6170" max="6170" width="7.375" style="129" bestFit="1" customWidth="1"/>
    <col min="6171" max="6173" width="5.125" style="129" bestFit="1" customWidth="1"/>
    <col min="6174" max="6174" width="4" style="129" bestFit="1" customWidth="1"/>
    <col min="6175" max="6180" width="5.125" style="129" bestFit="1" customWidth="1"/>
    <col min="6181" max="6400" width="9" style="129"/>
    <col min="6401" max="6401" width="3.125" style="129" customWidth="1"/>
    <col min="6402" max="6402" width="19.625" style="129" customWidth="1"/>
    <col min="6403" max="6403" width="8" style="129" customWidth="1"/>
    <col min="6404" max="6404" width="4.75" style="129" customWidth="1"/>
    <col min="6405" max="6405" width="6.75" style="129" customWidth="1"/>
    <col min="6406" max="6414" width="10.125" style="129" customWidth="1"/>
    <col min="6415" max="6416" width="7.625" style="129" customWidth="1"/>
    <col min="6417" max="6417" width="7.375" style="129" bestFit="1" customWidth="1"/>
    <col min="6418" max="6418" width="15.375" style="129" customWidth="1"/>
    <col min="6419" max="6419" width="4.5" style="129" customWidth="1"/>
    <col min="6420" max="6420" width="5.125" style="129" bestFit="1" customWidth="1"/>
    <col min="6421" max="6421" width="9" style="129" bestFit="1" customWidth="1"/>
    <col min="6422" max="6422" width="5.5" style="129" bestFit="1" customWidth="1"/>
    <col min="6423" max="6425" width="5.125" style="129" bestFit="1" customWidth="1"/>
    <col min="6426" max="6426" width="7.375" style="129" bestFit="1" customWidth="1"/>
    <col min="6427" max="6429" width="5.125" style="129" bestFit="1" customWidth="1"/>
    <col min="6430" max="6430" width="4" style="129" bestFit="1" customWidth="1"/>
    <col min="6431" max="6436" width="5.125" style="129" bestFit="1" customWidth="1"/>
    <col min="6437" max="6656" width="9" style="129"/>
    <col min="6657" max="6657" width="3.125" style="129" customWidth="1"/>
    <col min="6658" max="6658" width="19.625" style="129" customWidth="1"/>
    <col min="6659" max="6659" width="8" style="129" customWidth="1"/>
    <col min="6660" max="6660" width="4.75" style="129" customWidth="1"/>
    <col min="6661" max="6661" width="6.75" style="129" customWidth="1"/>
    <col min="6662" max="6670" width="10.125" style="129" customWidth="1"/>
    <col min="6671" max="6672" width="7.625" style="129" customWidth="1"/>
    <col min="6673" max="6673" width="7.375" style="129" bestFit="1" customWidth="1"/>
    <col min="6674" max="6674" width="15.375" style="129" customWidth="1"/>
    <col min="6675" max="6675" width="4.5" style="129" customWidth="1"/>
    <col min="6676" max="6676" width="5.125" style="129" bestFit="1" customWidth="1"/>
    <col min="6677" max="6677" width="9" style="129" bestFit="1" customWidth="1"/>
    <col min="6678" max="6678" width="5.5" style="129" bestFit="1" customWidth="1"/>
    <col min="6679" max="6681" width="5.125" style="129" bestFit="1" customWidth="1"/>
    <col min="6682" max="6682" width="7.375" style="129" bestFit="1" customWidth="1"/>
    <col min="6683" max="6685" width="5.125" style="129" bestFit="1" customWidth="1"/>
    <col min="6686" max="6686" width="4" style="129" bestFit="1" customWidth="1"/>
    <col min="6687" max="6692" width="5.125" style="129" bestFit="1" customWidth="1"/>
    <col min="6693" max="6912" width="9" style="129"/>
    <col min="6913" max="6913" width="3.125" style="129" customWidth="1"/>
    <col min="6914" max="6914" width="19.625" style="129" customWidth="1"/>
    <col min="6915" max="6915" width="8" style="129" customWidth="1"/>
    <col min="6916" max="6916" width="4.75" style="129" customWidth="1"/>
    <col min="6917" max="6917" width="6.75" style="129" customWidth="1"/>
    <col min="6918" max="6926" width="10.125" style="129" customWidth="1"/>
    <col min="6927" max="6928" width="7.625" style="129" customWidth="1"/>
    <col min="6929" max="6929" width="7.375" style="129" bestFit="1" customWidth="1"/>
    <col min="6930" max="6930" width="15.375" style="129" customWidth="1"/>
    <col min="6931" max="6931" width="4.5" style="129" customWidth="1"/>
    <col min="6932" max="6932" width="5.125" style="129" bestFit="1" customWidth="1"/>
    <col min="6933" max="6933" width="9" style="129" bestFit="1" customWidth="1"/>
    <col min="6934" max="6934" width="5.5" style="129" bestFit="1" customWidth="1"/>
    <col min="6935" max="6937" width="5.125" style="129" bestFit="1" customWidth="1"/>
    <col min="6938" max="6938" width="7.375" style="129" bestFit="1" customWidth="1"/>
    <col min="6939" max="6941" width="5.125" style="129" bestFit="1" customWidth="1"/>
    <col min="6942" max="6942" width="4" style="129" bestFit="1" customWidth="1"/>
    <col min="6943" max="6948" width="5.125" style="129" bestFit="1" customWidth="1"/>
    <col min="6949" max="7168" width="9" style="129"/>
    <col min="7169" max="7169" width="3.125" style="129" customWidth="1"/>
    <col min="7170" max="7170" width="19.625" style="129" customWidth="1"/>
    <col min="7171" max="7171" width="8" style="129" customWidth="1"/>
    <col min="7172" max="7172" width="4.75" style="129" customWidth="1"/>
    <col min="7173" max="7173" width="6.75" style="129" customWidth="1"/>
    <col min="7174" max="7182" width="10.125" style="129" customWidth="1"/>
    <col min="7183" max="7184" width="7.625" style="129" customWidth="1"/>
    <col min="7185" max="7185" width="7.375" style="129" bestFit="1" customWidth="1"/>
    <col min="7186" max="7186" width="15.375" style="129" customWidth="1"/>
    <col min="7187" max="7187" width="4.5" style="129" customWidth="1"/>
    <col min="7188" max="7188" width="5.125" style="129" bestFit="1" customWidth="1"/>
    <col min="7189" max="7189" width="9" style="129" bestFit="1" customWidth="1"/>
    <col min="7190" max="7190" width="5.5" style="129" bestFit="1" customWidth="1"/>
    <col min="7191" max="7193" width="5.125" style="129" bestFit="1" customWidth="1"/>
    <col min="7194" max="7194" width="7.375" style="129" bestFit="1" customWidth="1"/>
    <col min="7195" max="7197" width="5.125" style="129" bestFit="1" customWidth="1"/>
    <col min="7198" max="7198" width="4" style="129" bestFit="1" customWidth="1"/>
    <col min="7199" max="7204" width="5.125" style="129" bestFit="1" customWidth="1"/>
    <col min="7205" max="7424" width="9" style="129"/>
    <col min="7425" max="7425" width="3.125" style="129" customWidth="1"/>
    <col min="7426" max="7426" width="19.625" style="129" customWidth="1"/>
    <col min="7427" max="7427" width="8" style="129" customWidth="1"/>
    <col min="7428" max="7428" width="4.75" style="129" customWidth="1"/>
    <col min="7429" max="7429" width="6.75" style="129" customWidth="1"/>
    <col min="7430" max="7438" width="10.125" style="129" customWidth="1"/>
    <col min="7439" max="7440" width="7.625" style="129" customWidth="1"/>
    <col min="7441" max="7441" width="7.375" style="129" bestFit="1" customWidth="1"/>
    <col min="7442" max="7442" width="15.375" style="129" customWidth="1"/>
    <col min="7443" max="7443" width="4.5" style="129" customWidth="1"/>
    <col min="7444" max="7444" width="5.125" style="129" bestFit="1" customWidth="1"/>
    <col min="7445" max="7445" width="9" style="129" bestFit="1" customWidth="1"/>
    <col min="7446" max="7446" width="5.5" style="129" bestFit="1" customWidth="1"/>
    <col min="7447" max="7449" width="5.125" style="129" bestFit="1" customWidth="1"/>
    <col min="7450" max="7450" width="7.375" style="129" bestFit="1" customWidth="1"/>
    <col min="7451" max="7453" width="5.125" style="129" bestFit="1" customWidth="1"/>
    <col min="7454" max="7454" width="4" style="129" bestFit="1" customWidth="1"/>
    <col min="7455" max="7460" width="5.125" style="129" bestFit="1" customWidth="1"/>
    <col min="7461" max="7680" width="9" style="129"/>
    <col min="7681" max="7681" width="3.125" style="129" customWidth="1"/>
    <col min="7682" max="7682" width="19.625" style="129" customWidth="1"/>
    <col min="7683" max="7683" width="8" style="129" customWidth="1"/>
    <col min="7684" max="7684" width="4.75" style="129" customWidth="1"/>
    <col min="7685" max="7685" width="6.75" style="129" customWidth="1"/>
    <col min="7686" max="7694" width="10.125" style="129" customWidth="1"/>
    <col min="7695" max="7696" width="7.625" style="129" customWidth="1"/>
    <col min="7697" max="7697" width="7.375" style="129" bestFit="1" customWidth="1"/>
    <col min="7698" max="7698" width="15.375" style="129" customWidth="1"/>
    <col min="7699" max="7699" width="4.5" style="129" customWidth="1"/>
    <col min="7700" max="7700" width="5.125" style="129" bestFit="1" customWidth="1"/>
    <col min="7701" max="7701" width="9" style="129" bestFit="1" customWidth="1"/>
    <col min="7702" max="7702" width="5.5" style="129" bestFit="1" customWidth="1"/>
    <col min="7703" max="7705" width="5.125" style="129" bestFit="1" customWidth="1"/>
    <col min="7706" max="7706" width="7.375" style="129" bestFit="1" customWidth="1"/>
    <col min="7707" max="7709" width="5.125" style="129" bestFit="1" customWidth="1"/>
    <col min="7710" max="7710" width="4" style="129" bestFit="1" customWidth="1"/>
    <col min="7711" max="7716" width="5.125" style="129" bestFit="1" customWidth="1"/>
    <col min="7717" max="7936" width="9" style="129"/>
    <col min="7937" max="7937" width="3.125" style="129" customWidth="1"/>
    <col min="7938" max="7938" width="19.625" style="129" customWidth="1"/>
    <col min="7939" max="7939" width="8" style="129" customWidth="1"/>
    <col min="7940" max="7940" width="4.75" style="129" customWidth="1"/>
    <col min="7941" max="7941" width="6.75" style="129" customWidth="1"/>
    <col min="7942" max="7950" width="10.125" style="129" customWidth="1"/>
    <col min="7951" max="7952" width="7.625" style="129" customWidth="1"/>
    <col min="7953" max="7953" width="7.375" style="129" bestFit="1" customWidth="1"/>
    <col min="7954" max="7954" width="15.375" style="129" customWidth="1"/>
    <col min="7955" max="7955" width="4.5" style="129" customWidth="1"/>
    <col min="7956" max="7956" width="5.125" style="129" bestFit="1" customWidth="1"/>
    <col min="7957" max="7957" width="9" style="129" bestFit="1" customWidth="1"/>
    <col min="7958" max="7958" width="5.5" style="129" bestFit="1" customWidth="1"/>
    <col min="7959" max="7961" width="5.125" style="129" bestFit="1" customWidth="1"/>
    <col min="7962" max="7962" width="7.375" style="129" bestFit="1" customWidth="1"/>
    <col min="7963" max="7965" width="5.125" style="129" bestFit="1" customWidth="1"/>
    <col min="7966" max="7966" width="4" style="129" bestFit="1" customWidth="1"/>
    <col min="7967" max="7972" width="5.125" style="129" bestFit="1" customWidth="1"/>
    <col min="7973" max="8192" width="9" style="129"/>
    <col min="8193" max="8193" width="3.125" style="129" customWidth="1"/>
    <col min="8194" max="8194" width="19.625" style="129" customWidth="1"/>
    <col min="8195" max="8195" width="8" style="129" customWidth="1"/>
    <col min="8196" max="8196" width="4.75" style="129" customWidth="1"/>
    <col min="8197" max="8197" width="6.75" style="129" customWidth="1"/>
    <col min="8198" max="8206" width="10.125" style="129" customWidth="1"/>
    <col min="8207" max="8208" width="7.625" style="129" customWidth="1"/>
    <col min="8209" max="8209" width="7.375" style="129" bestFit="1" customWidth="1"/>
    <col min="8210" max="8210" width="15.375" style="129" customWidth="1"/>
    <col min="8211" max="8211" width="4.5" style="129" customWidth="1"/>
    <col min="8212" max="8212" width="5.125" style="129" bestFit="1" customWidth="1"/>
    <col min="8213" max="8213" width="9" style="129" bestFit="1" customWidth="1"/>
    <col min="8214" max="8214" width="5.5" style="129" bestFit="1" customWidth="1"/>
    <col min="8215" max="8217" width="5.125" style="129" bestFit="1" customWidth="1"/>
    <col min="8218" max="8218" width="7.375" style="129" bestFit="1" customWidth="1"/>
    <col min="8219" max="8221" width="5.125" style="129" bestFit="1" customWidth="1"/>
    <col min="8222" max="8222" width="4" style="129" bestFit="1" customWidth="1"/>
    <col min="8223" max="8228" width="5.125" style="129" bestFit="1" customWidth="1"/>
    <col min="8229" max="8448" width="9" style="129"/>
    <col min="8449" max="8449" width="3.125" style="129" customWidth="1"/>
    <col min="8450" max="8450" width="19.625" style="129" customWidth="1"/>
    <col min="8451" max="8451" width="8" style="129" customWidth="1"/>
    <col min="8452" max="8452" width="4.75" style="129" customWidth="1"/>
    <col min="8453" max="8453" width="6.75" style="129" customWidth="1"/>
    <col min="8454" max="8462" width="10.125" style="129" customWidth="1"/>
    <col min="8463" max="8464" width="7.625" style="129" customWidth="1"/>
    <col min="8465" max="8465" width="7.375" style="129" bestFit="1" customWidth="1"/>
    <col min="8466" max="8466" width="15.375" style="129" customWidth="1"/>
    <col min="8467" max="8467" width="4.5" style="129" customWidth="1"/>
    <col min="8468" max="8468" width="5.125" style="129" bestFit="1" customWidth="1"/>
    <col min="8469" max="8469" width="9" style="129" bestFit="1" customWidth="1"/>
    <col min="8470" max="8470" width="5.5" style="129" bestFit="1" customWidth="1"/>
    <col min="8471" max="8473" width="5.125" style="129" bestFit="1" customWidth="1"/>
    <col min="8474" max="8474" width="7.375" style="129" bestFit="1" customWidth="1"/>
    <col min="8475" max="8477" width="5.125" style="129" bestFit="1" customWidth="1"/>
    <col min="8478" max="8478" width="4" style="129" bestFit="1" customWidth="1"/>
    <col min="8479" max="8484" width="5.125" style="129" bestFit="1" customWidth="1"/>
    <col min="8485" max="8704" width="9" style="129"/>
    <col min="8705" max="8705" width="3.125" style="129" customWidth="1"/>
    <col min="8706" max="8706" width="19.625" style="129" customWidth="1"/>
    <col min="8707" max="8707" width="8" style="129" customWidth="1"/>
    <col min="8708" max="8708" width="4.75" style="129" customWidth="1"/>
    <col min="8709" max="8709" width="6.75" style="129" customWidth="1"/>
    <col min="8710" max="8718" width="10.125" style="129" customWidth="1"/>
    <col min="8719" max="8720" width="7.625" style="129" customWidth="1"/>
    <col min="8721" max="8721" width="7.375" style="129" bestFit="1" customWidth="1"/>
    <col min="8722" max="8722" width="15.375" style="129" customWidth="1"/>
    <col min="8723" max="8723" width="4.5" style="129" customWidth="1"/>
    <col min="8724" max="8724" width="5.125" style="129" bestFit="1" customWidth="1"/>
    <col min="8725" max="8725" width="9" style="129" bestFit="1" customWidth="1"/>
    <col min="8726" max="8726" width="5.5" style="129" bestFit="1" customWidth="1"/>
    <col min="8727" max="8729" width="5.125" style="129" bestFit="1" customWidth="1"/>
    <col min="8730" max="8730" width="7.375" style="129" bestFit="1" customWidth="1"/>
    <col min="8731" max="8733" width="5.125" style="129" bestFit="1" customWidth="1"/>
    <col min="8734" max="8734" width="4" style="129" bestFit="1" customWidth="1"/>
    <col min="8735" max="8740" width="5.125" style="129" bestFit="1" customWidth="1"/>
    <col min="8741" max="8960" width="9" style="129"/>
    <col min="8961" max="8961" width="3.125" style="129" customWidth="1"/>
    <col min="8962" max="8962" width="19.625" style="129" customWidth="1"/>
    <col min="8963" max="8963" width="8" style="129" customWidth="1"/>
    <col min="8964" max="8964" width="4.75" style="129" customWidth="1"/>
    <col min="8965" max="8965" width="6.75" style="129" customWidth="1"/>
    <col min="8966" max="8974" width="10.125" style="129" customWidth="1"/>
    <col min="8975" max="8976" width="7.625" style="129" customWidth="1"/>
    <col min="8977" max="8977" width="7.375" style="129" bestFit="1" customWidth="1"/>
    <col min="8978" max="8978" width="15.375" style="129" customWidth="1"/>
    <col min="8979" max="8979" width="4.5" style="129" customWidth="1"/>
    <col min="8980" max="8980" width="5.125" style="129" bestFit="1" customWidth="1"/>
    <col min="8981" max="8981" width="9" style="129" bestFit="1" customWidth="1"/>
    <col min="8982" max="8982" width="5.5" style="129" bestFit="1" customWidth="1"/>
    <col min="8983" max="8985" width="5.125" style="129" bestFit="1" customWidth="1"/>
    <col min="8986" max="8986" width="7.375" style="129" bestFit="1" customWidth="1"/>
    <col min="8987" max="8989" width="5.125" style="129" bestFit="1" customWidth="1"/>
    <col min="8990" max="8990" width="4" style="129" bestFit="1" customWidth="1"/>
    <col min="8991" max="8996" width="5.125" style="129" bestFit="1" customWidth="1"/>
    <col min="8997" max="9216" width="9" style="129"/>
    <col min="9217" max="9217" width="3.125" style="129" customWidth="1"/>
    <col min="9218" max="9218" width="19.625" style="129" customWidth="1"/>
    <col min="9219" max="9219" width="8" style="129" customWidth="1"/>
    <col min="9220" max="9220" width="4.75" style="129" customWidth="1"/>
    <col min="9221" max="9221" width="6.75" style="129" customWidth="1"/>
    <col min="9222" max="9230" width="10.125" style="129" customWidth="1"/>
    <col min="9231" max="9232" width="7.625" style="129" customWidth="1"/>
    <col min="9233" max="9233" width="7.375" style="129" bestFit="1" customWidth="1"/>
    <col min="9234" max="9234" width="15.375" style="129" customWidth="1"/>
    <col min="9235" max="9235" width="4.5" style="129" customWidth="1"/>
    <col min="9236" max="9236" width="5.125" style="129" bestFit="1" customWidth="1"/>
    <col min="9237" max="9237" width="9" style="129" bestFit="1" customWidth="1"/>
    <col min="9238" max="9238" width="5.5" style="129" bestFit="1" customWidth="1"/>
    <col min="9239" max="9241" width="5.125" style="129" bestFit="1" customWidth="1"/>
    <col min="9242" max="9242" width="7.375" style="129" bestFit="1" customWidth="1"/>
    <col min="9243" max="9245" width="5.125" style="129" bestFit="1" customWidth="1"/>
    <col min="9246" max="9246" width="4" style="129" bestFit="1" customWidth="1"/>
    <col min="9247" max="9252" width="5.125" style="129" bestFit="1" customWidth="1"/>
    <col min="9253" max="9472" width="9" style="129"/>
    <col min="9473" max="9473" width="3.125" style="129" customWidth="1"/>
    <col min="9474" max="9474" width="19.625" style="129" customWidth="1"/>
    <col min="9475" max="9475" width="8" style="129" customWidth="1"/>
    <col min="9476" max="9476" width="4.75" style="129" customWidth="1"/>
    <col min="9477" max="9477" width="6.75" style="129" customWidth="1"/>
    <col min="9478" max="9486" width="10.125" style="129" customWidth="1"/>
    <col min="9487" max="9488" width="7.625" style="129" customWidth="1"/>
    <col min="9489" max="9489" width="7.375" style="129" bestFit="1" customWidth="1"/>
    <col min="9490" max="9490" width="15.375" style="129" customWidth="1"/>
    <col min="9491" max="9491" width="4.5" style="129" customWidth="1"/>
    <col min="9492" max="9492" width="5.125" style="129" bestFit="1" customWidth="1"/>
    <col min="9493" max="9493" width="9" style="129" bestFit="1" customWidth="1"/>
    <col min="9494" max="9494" width="5.5" style="129" bestFit="1" customWidth="1"/>
    <col min="9495" max="9497" width="5.125" style="129" bestFit="1" customWidth="1"/>
    <col min="9498" max="9498" width="7.375" style="129" bestFit="1" customWidth="1"/>
    <col min="9499" max="9501" width="5.125" style="129" bestFit="1" customWidth="1"/>
    <col min="9502" max="9502" width="4" style="129" bestFit="1" customWidth="1"/>
    <col min="9503" max="9508" width="5.125" style="129" bestFit="1" customWidth="1"/>
    <col min="9509" max="9728" width="9" style="129"/>
    <col min="9729" max="9729" width="3.125" style="129" customWidth="1"/>
    <col min="9730" max="9730" width="19.625" style="129" customWidth="1"/>
    <col min="9731" max="9731" width="8" style="129" customWidth="1"/>
    <col min="9732" max="9732" width="4.75" style="129" customWidth="1"/>
    <col min="9733" max="9733" width="6.75" style="129" customWidth="1"/>
    <col min="9734" max="9742" width="10.125" style="129" customWidth="1"/>
    <col min="9743" max="9744" width="7.625" style="129" customWidth="1"/>
    <col min="9745" max="9745" width="7.375" style="129" bestFit="1" customWidth="1"/>
    <col min="9746" max="9746" width="15.375" style="129" customWidth="1"/>
    <col min="9747" max="9747" width="4.5" style="129" customWidth="1"/>
    <col min="9748" max="9748" width="5.125" style="129" bestFit="1" customWidth="1"/>
    <col min="9749" max="9749" width="9" style="129" bestFit="1" customWidth="1"/>
    <col min="9750" max="9750" width="5.5" style="129" bestFit="1" customWidth="1"/>
    <col min="9751" max="9753" width="5.125" style="129" bestFit="1" customWidth="1"/>
    <col min="9754" max="9754" width="7.375" style="129" bestFit="1" customWidth="1"/>
    <col min="9755" max="9757" width="5.125" style="129" bestFit="1" customWidth="1"/>
    <col min="9758" max="9758" width="4" style="129" bestFit="1" customWidth="1"/>
    <col min="9759" max="9764" width="5.125" style="129" bestFit="1" customWidth="1"/>
    <col min="9765" max="9984" width="9" style="129"/>
    <col min="9985" max="9985" width="3.125" style="129" customWidth="1"/>
    <col min="9986" max="9986" width="19.625" style="129" customWidth="1"/>
    <col min="9987" max="9987" width="8" style="129" customWidth="1"/>
    <col min="9988" max="9988" width="4.75" style="129" customWidth="1"/>
    <col min="9989" max="9989" width="6.75" style="129" customWidth="1"/>
    <col min="9990" max="9998" width="10.125" style="129" customWidth="1"/>
    <col min="9999" max="10000" width="7.625" style="129" customWidth="1"/>
    <col min="10001" max="10001" width="7.375" style="129" bestFit="1" customWidth="1"/>
    <col min="10002" max="10002" width="15.375" style="129" customWidth="1"/>
    <col min="10003" max="10003" width="4.5" style="129" customWidth="1"/>
    <col min="10004" max="10004" width="5.125" style="129" bestFit="1" customWidth="1"/>
    <col min="10005" max="10005" width="9" style="129" bestFit="1" customWidth="1"/>
    <col min="10006" max="10006" width="5.5" style="129" bestFit="1" customWidth="1"/>
    <col min="10007" max="10009" width="5.125" style="129" bestFit="1" customWidth="1"/>
    <col min="10010" max="10010" width="7.375" style="129" bestFit="1" customWidth="1"/>
    <col min="10011" max="10013" width="5.125" style="129" bestFit="1" customWidth="1"/>
    <col min="10014" max="10014" width="4" style="129" bestFit="1" customWidth="1"/>
    <col min="10015" max="10020" width="5.125" style="129" bestFit="1" customWidth="1"/>
    <col min="10021" max="10240" width="9" style="129"/>
    <col min="10241" max="10241" width="3.125" style="129" customWidth="1"/>
    <col min="10242" max="10242" width="19.625" style="129" customWidth="1"/>
    <col min="10243" max="10243" width="8" style="129" customWidth="1"/>
    <col min="10244" max="10244" width="4.75" style="129" customWidth="1"/>
    <col min="10245" max="10245" width="6.75" style="129" customWidth="1"/>
    <col min="10246" max="10254" width="10.125" style="129" customWidth="1"/>
    <col min="10255" max="10256" width="7.625" style="129" customWidth="1"/>
    <col min="10257" max="10257" width="7.375" style="129" bestFit="1" customWidth="1"/>
    <col min="10258" max="10258" width="15.375" style="129" customWidth="1"/>
    <col min="10259" max="10259" width="4.5" style="129" customWidth="1"/>
    <col min="10260" max="10260" width="5.125" style="129" bestFit="1" customWidth="1"/>
    <col min="10261" max="10261" width="9" style="129" bestFit="1" customWidth="1"/>
    <col min="10262" max="10262" width="5.5" style="129" bestFit="1" customWidth="1"/>
    <col min="10263" max="10265" width="5.125" style="129" bestFit="1" customWidth="1"/>
    <col min="10266" max="10266" width="7.375" style="129" bestFit="1" customWidth="1"/>
    <col min="10267" max="10269" width="5.125" style="129" bestFit="1" customWidth="1"/>
    <col min="10270" max="10270" width="4" style="129" bestFit="1" customWidth="1"/>
    <col min="10271" max="10276" width="5.125" style="129" bestFit="1" customWidth="1"/>
    <col min="10277" max="10496" width="9" style="129"/>
    <col min="10497" max="10497" width="3.125" style="129" customWidth="1"/>
    <col min="10498" max="10498" width="19.625" style="129" customWidth="1"/>
    <col min="10499" max="10499" width="8" style="129" customWidth="1"/>
    <col min="10500" max="10500" width="4.75" style="129" customWidth="1"/>
    <col min="10501" max="10501" width="6.75" style="129" customWidth="1"/>
    <col min="10502" max="10510" width="10.125" style="129" customWidth="1"/>
    <col min="10511" max="10512" width="7.625" style="129" customWidth="1"/>
    <col min="10513" max="10513" width="7.375" style="129" bestFit="1" customWidth="1"/>
    <col min="10514" max="10514" width="15.375" style="129" customWidth="1"/>
    <col min="10515" max="10515" width="4.5" style="129" customWidth="1"/>
    <col min="10516" max="10516" width="5.125" style="129" bestFit="1" customWidth="1"/>
    <col min="10517" max="10517" width="9" style="129" bestFit="1" customWidth="1"/>
    <col min="10518" max="10518" width="5.5" style="129" bestFit="1" customWidth="1"/>
    <col min="10519" max="10521" width="5.125" style="129" bestFit="1" customWidth="1"/>
    <col min="10522" max="10522" width="7.375" style="129" bestFit="1" customWidth="1"/>
    <col min="10523" max="10525" width="5.125" style="129" bestFit="1" customWidth="1"/>
    <col min="10526" max="10526" width="4" style="129" bestFit="1" customWidth="1"/>
    <col min="10527" max="10532" width="5.125" style="129" bestFit="1" customWidth="1"/>
    <col min="10533" max="10752" width="9" style="129"/>
    <col min="10753" max="10753" width="3.125" style="129" customWidth="1"/>
    <col min="10754" max="10754" width="19.625" style="129" customWidth="1"/>
    <col min="10755" max="10755" width="8" style="129" customWidth="1"/>
    <col min="10756" max="10756" width="4.75" style="129" customWidth="1"/>
    <col min="10757" max="10757" width="6.75" style="129" customWidth="1"/>
    <col min="10758" max="10766" width="10.125" style="129" customWidth="1"/>
    <col min="10767" max="10768" width="7.625" style="129" customWidth="1"/>
    <col min="10769" max="10769" width="7.375" style="129" bestFit="1" customWidth="1"/>
    <col min="10770" max="10770" width="15.375" style="129" customWidth="1"/>
    <col min="10771" max="10771" width="4.5" style="129" customWidth="1"/>
    <col min="10772" max="10772" width="5.125" style="129" bestFit="1" customWidth="1"/>
    <col min="10773" max="10773" width="9" style="129" bestFit="1" customWidth="1"/>
    <col min="10774" max="10774" width="5.5" style="129" bestFit="1" customWidth="1"/>
    <col min="10775" max="10777" width="5.125" style="129" bestFit="1" customWidth="1"/>
    <col min="10778" max="10778" width="7.375" style="129" bestFit="1" customWidth="1"/>
    <col min="10779" max="10781" width="5.125" style="129" bestFit="1" customWidth="1"/>
    <col min="10782" max="10782" width="4" style="129" bestFit="1" customWidth="1"/>
    <col min="10783" max="10788" width="5.125" style="129" bestFit="1" customWidth="1"/>
    <col min="10789" max="11008" width="9" style="129"/>
    <col min="11009" max="11009" width="3.125" style="129" customWidth="1"/>
    <col min="11010" max="11010" width="19.625" style="129" customWidth="1"/>
    <col min="11011" max="11011" width="8" style="129" customWidth="1"/>
    <col min="11012" max="11012" width="4.75" style="129" customWidth="1"/>
    <col min="11013" max="11013" width="6.75" style="129" customWidth="1"/>
    <col min="11014" max="11022" width="10.125" style="129" customWidth="1"/>
    <col min="11023" max="11024" width="7.625" style="129" customWidth="1"/>
    <col min="11025" max="11025" width="7.375" style="129" bestFit="1" customWidth="1"/>
    <col min="11026" max="11026" width="15.375" style="129" customWidth="1"/>
    <col min="11027" max="11027" width="4.5" style="129" customWidth="1"/>
    <col min="11028" max="11028" width="5.125" style="129" bestFit="1" customWidth="1"/>
    <col min="11029" max="11029" width="9" style="129" bestFit="1" customWidth="1"/>
    <col min="11030" max="11030" width="5.5" style="129" bestFit="1" customWidth="1"/>
    <col min="11031" max="11033" width="5.125" style="129" bestFit="1" customWidth="1"/>
    <col min="11034" max="11034" width="7.375" style="129" bestFit="1" customWidth="1"/>
    <col min="11035" max="11037" width="5.125" style="129" bestFit="1" customWidth="1"/>
    <col min="11038" max="11038" width="4" style="129" bestFit="1" customWidth="1"/>
    <col min="11039" max="11044" width="5.125" style="129" bestFit="1" customWidth="1"/>
    <col min="11045" max="11264" width="9" style="129"/>
    <col min="11265" max="11265" width="3.125" style="129" customWidth="1"/>
    <col min="11266" max="11266" width="19.625" style="129" customWidth="1"/>
    <col min="11267" max="11267" width="8" style="129" customWidth="1"/>
    <col min="11268" max="11268" width="4.75" style="129" customWidth="1"/>
    <col min="11269" max="11269" width="6.75" style="129" customWidth="1"/>
    <col min="11270" max="11278" width="10.125" style="129" customWidth="1"/>
    <col min="11279" max="11280" width="7.625" style="129" customWidth="1"/>
    <col min="11281" max="11281" width="7.375" style="129" bestFit="1" customWidth="1"/>
    <col min="11282" max="11282" width="15.375" style="129" customWidth="1"/>
    <col min="11283" max="11283" width="4.5" style="129" customWidth="1"/>
    <col min="11284" max="11284" width="5.125" style="129" bestFit="1" customWidth="1"/>
    <col min="11285" max="11285" width="9" style="129" bestFit="1" customWidth="1"/>
    <col min="11286" max="11286" width="5.5" style="129" bestFit="1" customWidth="1"/>
    <col min="11287" max="11289" width="5.125" style="129" bestFit="1" customWidth="1"/>
    <col min="11290" max="11290" width="7.375" style="129" bestFit="1" customWidth="1"/>
    <col min="11291" max="11293" width="5.125" style="129" bestFit="1" customWidth="1"/>
    <col min="11294" max="11294" width="4" style="129" bestFit="1" customWidth="1"/>
    <col min="11295" max="11300" width="5.125" style="129" bestFit="1" customWidth="1"/>
    <col min="11301" max="11520" width="9" style="129"/>
    <col min="11521" max="11521" width="3.125" style="129" customWidth="1"/>
    <col min="11522" max="11522" width="19.625" style="129" customWidth="1"/>
    <col min="11523" max="11523" width="8" style="129" customWidth="1"/>
    <col min="11524" max="11524" width="4.75" style="129" customWidth="1"/>
    <col min="11525" max="11525" width="6.75" style="129" customWidth="1"/>
    <col min="11526" max="11534" width="10.125" style="129" customWidth="1"/>
    <col min="11535" max="11536" width="7.625" style="129" customWidth="1"/>
    <col min="11537" max="11537" width="7.375" style="129" bestFit="1" customWidth="1"/>
    <col min="11538" max="11538" width="15.375" style="129" customWidth="1"/>
    <col min="11539" max="11539" width="4.5" style="129" customWidth="1"/>
    <col min="11540" max="11540" width="5.125" style="129" bestFit="1" customWidth="1"/>
    <col min="11541" max="11541" width="9" style="129" bestFit="1" customWidth="1"/>
    <col min="11542" max="11542" width="5.5" style="129" bestFit="1" customWidth="1"/>
    <col min="11543" max="11545" width="5.125" style="129" bestFit="1" customWidth="1"/>
    <col min="11546" max="11546" width="7.375" style="129" bestFit="1" customWidth="1"/>
    <col min="11547" max="11549" width="5.125" style="129" bestFit="1" customWidth="1"/>
    <col min="11550" max="11550" width="4" style="129" bestFit="1" customWidth="1"/>
    <col min="11551" max="11556" width="5.125" style="129" bestFit="1" customWidth="1"/>
    <col min="11557" max="11776" width="9" style="129"/>
    <col min="11777" max="11777" width="3.125" style="129" customWidth="1"/>
    <col min="11778" max="11778" width="19.625" style="129" customWidth="1"/>
    <col min="11779" max="11779" width="8" style="129" customWidth="1"/>
    <col min="11780" max="11780" width="4.75" style="129" customWidth="1"/>
    <col min="11781" max="11781" width="6.75" style="129" customWidth="1"/>
    <col min="11782" max="11790" width="10.125" style="129" customWidth="1"/>
    <col min="11791" max="11792" width="7.625" style="129" customWidth="1"/>
    <col min="11793" max="11793" width="7.375" style="129" bestFit="1" customWidth="1"/>
    <col min="11794" max="11794" width="15.375" style="129" customWidth="1"/>
    <col min="11795" max="11795" width="4.5" style="129" customWidth="1"/>
    <col min="11796" max="11796" width="5.125" style="129" bestFit="1" customWidth="1"/>
    <col min="11797" max="11797" width="9" style="129" bestFit="1" customWidth="1"/>
    <col min="11798" max="11798" width="5.5" style="129" bestFit="1" customWidth="1"/>
    <col min="11799" max="11801" width="5.125" style="129" bestFit="1" customWidth="1"/>
    <col min="11802" max="11802" width="7.375" style="129" bestFit="1" customWidth="1"/>
    <col min="11803" max="11805" width="5.125" style="129" bestFit="1" customWidth="1"/>
    <col min="11806" max="11806" width="4" style="129" bestFit="1" customWidth="1"/>
    <col min="11807" max="11812" width="5.125" style="129" bestFit="1" customWidth="1"/>
    <col min="11813" max="12032" width="9" style="129"/>
    <col min="12033" max="12033" width="3.125" style="129" customWidth="1"/>
    <col min="12034" max="12034" width="19.625" style="129" customWidth="1"/>
    <col min="12035" max="12035" width="8" style="129" customWidth="1"/>
    <col min="12036" max="12036" width="4.75" style="129" customWidth="1"/>
    <col min="12037" max="12037" width="6.75" style="129" customWidth="1"/>
    <col min="12038" max="12046" width="10.125" style="129" customWidth="1"/>
    <col min="12047" max="12048" width="7.625" style="129" customWidth="1"/>
    <col min="12049" max="12049" width="7.375" style="129" bestFit="1" customWidth="1"/>
    <col min="12050" max="12050" width="15.375" style="129" customWidth="1"/>
    <col min="12051" max="12051" width="4.5" style="129" customWidth="1"/>
    <col min="12052" max="12052" width="5.125" style="129" bestFit="1" customWidth="1"/>
    <col min="12053" max="12053" width="9" style="129" bestFit="1" customWidth="1"/>
    <col min="12054" max="12054" width="5.5" style="129" bestFit="1" customWidth="1"/>
    <col min="12055" max="12057" width="5.125" style="129" bestFit="1" customWidth="1"/>
    <col min="12058" max="12058" width="7.375" style="129" bestFit="1" customWidth="1"/>
    <col min="12059" max="12061" width="5.125" style="129" bestFit="1" customWidth="1"/>
    <col min="12062" max="12062" width="4" style="129" bestFit="1" customWidth="1"/>
    <col min="12063" max="12068" width="5.125" style="129" bestFit="1" customWidth="1"/>
    <col min="12069" max="12288" width="9" style="129"/>
    <col min="12289" max="12289" width="3.125" style="129" customWidth="1"/>
    <col min="12290" max="12290" width="19.625" style="129" customWidth="1"/>
    <col min="12291" max="12291" width="8" style="129" customWidth="1"/>
    <col min="12292" max="12292" width="4.75" style="129" customWidth="1"/>
    <col min="12293" max="12293" width="6.75" style="129" customWidth="1"/>
    <col min="12294" max="12302" width="10.125" style="129" customWidth="1"/>
    <col min="12303" max="12304" width="7.625" style="129" customWidth="1"/>
    <col min="12305" max="12305" width="7.375" style="129" bestFit="1" customWidth="1"/>
    <col min="12306" max="12306" width="15.375" style="129" customWidth="1"/>
    <col min="12307" max="12307" width="4.5" style="129" customWidth="1"/>
    <col min="12308" max="12308" width="5.125" style="129" bestFit="1" customWidth="1"/>
    <col min="12309" max="12309" width="9" style="129" bestFit="1" customWidth="1"/>
    <col min="12310" max="12310" width="5.5" style="129" bestFit="1" customWidth="1"/>
    <col min="12311" max="12313" width="5.125" style="129" bestFit="1" customWidth="1"/>
    <col min="12314" max="12314" width="7.375" style="129" bestFit="1" customWidth="1"/>
    <col min="12315" max="12317" width="5.125" style="129" bestFit="1" customWidth="1"/>
    <col min="12318" max="12318" width="4" style="129" bestFit="1" customWidth="1"/>
    <col min="12319" max="12324" width="5.125" style="129" bestFit="1" customWidth="1"/>
    <col min="12325" max="12544" width="9" style="129"/>
    <col min="12545" max="12545" width="3.125" style="129" customWidth="1"/>
    <col min="12546" max="12546" width="19.625" style="129" customWidth="1"/>
    <col min="12547" max="12547" width="8" style="129" customWidth="1"/>
    <col min="12548" max="12548" width="4.75" style="129" customWidth="1"/>
    <col min="12549" max="12549" width="6.75" style="129" customWidth="1"/>
    <col min="12550" max="12558" width="10.125" style="129" customWidth="1"/>
    <col min="12559" max="12560" width="7.625" style="129" customWidth="1"/>
    <col min="12561" max="12561" width="7.375" style="129" bestFit="1" customWidth="1"/>
    <col min="12562" max="12562" width="15.375" style="129" customWidth="1"/>
    <col min="12563" max="12563" width="4.5" style="129" customWidth="1"/>
    <col min="12564" max="12564" width="5.125" style="129" bestFit="1" customWidth="1"/>
    <col min="12565" max="12565" width="9" style="129" bestFit="1" customWidth="1"/>
    <col min="12566" max="12566" width="5.5" style="129" bestFit="1" customWidth="1"/>
    <col min="12567" max="12569" width="5.125" style="129" bestFit="1" customWidth="1"/>
    <col min="12570" max="12570" width="7.375" style="129" bestFit="1" customWidth="1"/>
    <col min="12571" max="12573" width="5.125" style="129" bestFit="1" customWidth="1"/>
    <col min="12574" max="12574" width="4" style="129" bestFit="1" customWidth="1"/>
    <col min="12575" max="12580" width="5.125" style="129" bestFit="1" customWidth="1"/>
    <col min="12581" max="12800" width="9" style="129"/>
    <col min="12801" max="12801" width="3.125" style="129" customWidth="1"/>
    <col min="12802" max="12802" width="19.625" style="129" customWidth="1"/>
    <col min="12803" max="12803" width="8" style="129" customWidth="1"/>
    <col min="12804" max="12804" width="4.75" style="129" customWidth="1"/>
    <col min="12805" max="12805" width="6.75" style="129" customWidth="1"/>
    <col min="12806" max="12814" width="10.125" style="129" customWidth="1"/>
    <col min="12815" max="12816" width="7.625" style="129" customWidth="1"/>
    <col min="12817" max="12817" width="7.375" style="129" bestFit="1" customWidth="1"/>
    <col min="12818" max="12818" width="15.375" style="129" customWidth="1"/>
    <col min="12819" max="12819" width="4.5" style="129" customWidth="1"/>
    <col min="12820" max="12820" width="5.125" style="129" bestFit="1" customWidth="1"/>
    <col min="12821" max="12821" width="9" style="129" bestFit="1" customWidth="1"/>
    <col min="12822" max="12822" width="5.5" style="129" bestFit="1" customWidth="1"/>
    <col min="12823" max="12825" width="5.125" style="129" bestFit="1" customWidth="1"/>
    <col min="12826" max="12826" width="7.375" style="129" bestFit="1" customWidth="1"/>
    <col min="12827" max="12829" width="5.125" style="129" bestFit="1" customWidth="1"/>
    <col min="12830" max="12830" width="4" style="129" bestFit="1" customWidth="1"/>
    <col min="12831" max="12836" width="5.125" style="129" bestFit="1" customWidth="1"/>
    <col min="12837" max="13056" width="9" style="129"/>
    <col min="13057" max="13057" width="3.125" style="129" customWidth="1"/>
    <col min="13058" max="13058" width="19.625" style="129" customWidth="1"/>
    <col min="13059" max="13059" width="8" style="129" customWidth="1"/>
    <col min="13060" max="13060" width="4.75" style="129" customWidth="1"/>
    <col min="13061" max="13061" width="6.75" style="129" customWidth="1"/>
    <col min="13062" max="13070" width="10.125" style="129" customWidth="1"/>
    <col min="13071" max="13072" width="7.625" style="129" customWidth="1"/>
    <col min="13073" max="13073" width="7.375" style="129" bestFit="1" customWidth="1"/>
    <col min="13074" max="13074" width="15.375" style="129" customWidth="1"/>
    <col min="13075" max="13075" width="4.5" style="129" customWidth="1"/>
    <col min="13076" max="13076" width="5.125" style="129" bestFit="1" customWidth="1"/>
    <col min="13077" max="13077" width="9" style="129" bestFit="1" customWidth="1"/>
    <col min="13078" max="13078" width="5.5" style="129" bestFit="1" customWidth="1"/>
    <col min="13079" max="13081" width="5.125" style="129" bestFit="1" customWidth="1"/>
    <col min="13082" max="13082" width="7.375" style="129" bestFit="1" customWidth="1"/>
    <col min="13083" max="13085" width="5.125" style="129" bestFit="1" customWidth="1"/>
    <col min="13086" max="13086" width="4" style="129" bestFit="1" customWidth="1"/>
    <col min="13087" max="13092" width="5.125" style="129" bestFit="1" customWidth="1"/>
    <col min="13093" max="13312" width="9" style="129"/>
    <col min="13313" max="13313" width="3.125" style="129" customWidth="1"/>
    <col min="13314" max="13314" width="19.625" style="129" customWidth="1"/>
    <col min="13315" max="13315" width="8" style="129" customWidth="1"/>
    <col min="13316" max="13316" width="4.75" style="129" customWidth="1"/>
    <col min="13317" max="13317" width="6.75" style="129" customWidth="1"/>
    <col min="13318" max="13326" width="10.125" style="129" customWidth="1"/>
    <col min="13327" max="13328" width="7.625" style="129" customWidth="1"/>
    <col min="13329" max="13329" width="7.375" style="129" bestFit="1" customWidth="1"/>
    <col min="13330" max="13330" width="15.375" style="129" customWidth="1"/>
    <col min="13331" max="13331" width="4.5" style="129" customWidth="1"/>
    <col min="13332" max="13332" width="5.125" style="129" bestFit="1" customWidth="1"/>
    <col min="13333" max="13333" width="9" style="129" bestFit="1" customWidth="1"/>
    <col min="13334" max="13334" width="5.5" style="129" bestFit="1" customWidth="1"/>
    <col min="13335" max="13337" width="5.125" style="129" bestFit="1" customWidth="1"/>
    <col min="13338" max="13338" width="7.375" style="129" bestFit="1" customWidth="1"/>
    <col min="13339" max="13341" width="5.125" style="129" bestFit="1" customWidth="1"/>
    <col min="13342" max="13342" width="4" style="129" bestFit="1" customWidth="1"/>
    <col min="13343" max="13348" width="5.125" style="129" bestFit="1" customWidth="1"/>
    <col min="13349" max="13568" width="9" style="129"/>
    <col min="13569" max="13569" width="3.125" style="129" customWidth="1"/>
    <col min="13570" max="13570" width="19.625" style="129" customWidth="1"/>
    <col min="13571" max="13571" width="8" style="129" customWidth="1"/>
    <col min="13572" max="13572" width="4.75" style="129" customWidth="1"/>
    <col min="13573" max="13573" width="6.75" style="129" customWidth="1"/>
    <col min="13574" max="13582" width="10.125" style="129" customWidth="1"/>
    <col min="13583" max="13584" width="7.625" style="129" customWidth="1"/>
    <col min="13585" max="13585" width="7.375" style="129" bestFit="1" customWidth="1"/>
    <col min="13586" max="13586" width="15.375" style="129" customWidth="1"/>
    <col min="13587" max="13587" width="4.5" style="129" customWidth="1"/>
    <col min="13588" max="13588" width="5.125" style="129" bestFit="1" customWidth="1"/>
    <col min="13589" max="13589" width="9" style="129" bestFit="1" customWidth="1"/>
    <col min="13590" max="13590" width="5.5" style="129" bestFit="1" customWidth="1"/>
    <col min="13591" max="13593" width="5.125" style="129" bestFit="1" customWidth="1"/>
    <col min="13594" max="13594" width="7.375" style="129" bestFit="1" customWidth="1"/>
    <col min="13595" max="13597" width="5.125" style="129" bestFit="1" customWidth="1"/>
    <col min="13598" max="13598" width="4" style="129" bestFit="1" customWidth="1"/>
    <col min="13599" max="13604" width="5.125" style="129" bestFit="1" customWidth="1"/>
    <col min="13605" max="13824" width="9" style="129"/>
    <col min="13825" max="13825" width="3.125" style="129" customWidth="1"/>
    <col min="13826" max="13826" width="19.625" style="129" customWidth="1"/>
    <col min="13827" max="13827" width="8" style="129" customWidth="1"/>
    <col min="13828" max="13828" width="4.75" style="129" customWidth="1"/>
    <col min="13829" max="13829" width="6.75" style="129" customWidth="1"/>
    <col min="13830" max="13838" width="10.125" style="129" customWidth="1"/>
    <col min="13839" max="13840" width="7.625" style="129" customWidth="1"/>
    <col min="13841" max="13841" width="7.375" style="129" bestFit="1" customWidth="1"/>
    <col min="13842" max="13842" width="15.375" style="129" customWidth="1"/>
    <col min="13843" max="13843" width="4.5" style="129" customWidth="1"/>
    <col min="13844" max="13844" width="5.125" style="129" bestFit="1" customWidth="1"/>
    <col min="13845" max="13845" width="9" style="129" bestFit="1" customWidth="1"/>
    <col min="13846" max="13846" width="5.5" style="129" bestFit="1" customWidth="1"/>
    <col min="13847" max="13849" width="5.125" style="129" bestFit="1" customWidth="1"/>
    <col min="13850" max="13850" width="7.375" style="129" bestFit="1" customWidth="1"/>
    <col min="13851" max="13853" width="5.125" style="129" bestFit="1" customWidth="1"/>
    <col min="13854" max="13854" width="4" style="129" bestFit="1" customWidth="1"/>
    <col min="13855" max="13860" width="5.125" style="129" bestFit="1" customWidth="1"/>
    <col min="13861" max="14080" width="9" style="129"/>
    <col min="14081" max="14081" width="3.125" style="129" customWidth="1"/>
    <col min="14082" max="14082" width="19.625" style="129" customWidth="1"/>
    <col min="14083" max="14083" width="8" style="129" customWidth="1"/>
    <col min="14084" max="14084" width="4.75" style="129" customWidth="1"/>
    <col min="14085" max="14085" width="6.75" style="129" customWidth="1"/>
    <col min="14086" max="14094" width="10.125" style="129" customWidth="1"/>
    <col min="14095" max="14096" width="7.625" style="129" customWidth="1"/>
    <col min="14097" max="14097" width="7.375" style="129" bestFit="1" customWidth="1"/>
    <col min="14098" max="14098" width="15.375" style="129" customWidth="1"/>
    <col min="14099" max="14099" width="4.5" style="129" customWidth="1"/>
    <col min="14100" max="14100" width="5.125" style="129" bestFit="1" customWidth="1"/>
    <col min="14101" max="14101" width="9" style="129" bestFit="1" customWidth="1"/>
    <col min="14102" max="14102" width="5.5" style="129" bestFit="1" customWidth="1"/>
    <col min="14103" max="14105" width="5.125" style="129" bestFit="1" customWidth="1"/>
    <col min="14106" max="14106" width="7.375" style="129" bestFit="1" customWidth="1"/>
    <col min="14107" max="14109" width="5.125" style="129" bestFit="1" customWidth="1"/>
    <col min="14110" max="14110" width="4" style="129" bestFit="1" customWidth="1"/>
    <col min="14111" max="14116" width="5.125" style="129" bestFit="1" customWidth="1"/>
    <col min="14117" max="14336" width="9" style="129"/>
    <col min="14337" max="14337" width="3.125" style="129" customWidth="1"/>
    <col min="14338" max="14338" width="19.625" style="129" customWidth="1"/>
    <col min="14339" max="14339" width="8" style="129" customWidth="1"/>
    <col min="14340" max="14340" width="4.75" style="129" customWidth="1"/>
    <col min="14341" max="14341" width="6.75" style="129" customWidth="1"/>
    <col min="14342" max="14350" width="10.125" style="129" customWidth="1"/>
    <col min="14351" max="14352" width="7.625" style="129" customWidth="1"/>
    <col min="14353" max="14353" width="7.375" style="129" bestFit="1" customWidth="1"/>
    <col min="14354" max="14354" width="15.375" style="129" customWidth="1"/>
    <col min="14355" max="14355" width="4.5" style="129" customWidth="1"/>
    <col min="14356" max="14356" width="5.125" style="129" bestFit="1" customWidth="1"/>
    <col min="14357" max="14357" width="9" style="129" bestFit="1" customWidth="1"/>
    <col min="14358" max="14358" width="5.5" style="129" bestFit="1" customWidth="1"/>
    <col min="14359" max="14361" width="5.125" style="129" bestFit="1" customWidth="1"/>
    <col min="14362" max="14362" width="7.375" style="129" bestFit="1" customWidth="1"/>
    <col min="14363" max="14365" width="5.125" style="129" bestFit="1" customWidth="1"/>
    <col min="14366" max="14366" width="4" style="129" bestFit="1" customWidth="1"/>
    <col min="14367" max="14372" width="5.125" style="129" bestFit="1" customWidth="1"/>
    <col min="14373" max="14592" width="9" style="129"/>
    <col min="14593" max="14593" width="3.125" style="129" customWidth="1"/>
    <col min="14594" max="14594" width="19.625" style="129" customWidth="1"/>
    <col min="14595" max="14595" width="8" style="129" customWidth="1"/>
    <col min="14596" max="14596" width="4.75" style="129" customWidth="1"/>
    <col min="14597" max="14597" width="6.75" style="129" customWidth="1"/>
    <col min="14598" max="14606" width="10.125" style="129" customWidth="1"/>
    <col min="14607" max="14608" width="7.625" style="129" customWidth="1"/>
    <col min="14609" max="14609" width="7.375" style="129" bestFit="1" customWidth="1"/>
    <col min="14610" max="14610" width="15.375" style="129" customWidth="1"/>
    <col min="14611" max="14611" width="4.5" style="129" customWidth="1"/>
    <col min="14612" max="14612" width="5.125" style="129" bestFit="1" customWidth="1"/>
    <col min="14613" max="14613" width="9" style="129" bestFit="1" customWidth="1"/>
    <col min="14614" max="14614" width="5.5" style="129" bestFit="1" customWidth="1"/>
    <col min="14615" max="14617" width="5.125" style="129" bestFit="1" customWidth="1"/>
    <col min="14618" max="14618" width="7.375" style="129" bestFit="1" customWidth="1"/>
    <col min="14619" max="14621" width="5.125" style="129" bestFit="1" customWidth="1"/>
    <col min="14622" max="14622" width="4" style="129" bestFit="1" customWidth="1"/>
    <col min="14623" max="14628" width="5.125" style="129" bestFit="1" customWidth="1"/>
    <col min="14629" max="14848" width="9" style="129"/>
    <col min="14849" max="14849" width="3.125" style="129" customWidth="1"/>
    <col min="14850" max="14850" width="19.625" style="129" customWidth="1"/>
    <col min="14851" max="14851" width="8" style="129" customWidth="1"/>
    <col min="14852" max="14852" width="4.75" style="129" customWidth="1"/>
    <col min="14853" max="14853" width="6.75" style="129" customWidth="1"/>
    <col min="14854" max="14862" width="10.125" style="129" customWidth="1"/>
    <col min="14863" max="14864" width="7.625" style="129" customWidth="1"/>
    <col min="14865" max="14865" width="7.375" style="129" bestFit="1" customWidth="1"/>
    <col min="14866" max="14866" width="15.375" style="129" customWidth="1"/>
    <col min="14867" max="14867" width="4.5" style="129" customWidth="1"/>
    <col min="14868" max="14868" width="5.125" style="129" bestFit="1" customWidth="1"/>
    <col min="14869" max="14869" width="9" style="129" bestFit="1" customWidth="1"/>
    <col min="14870" max="14870" width="5.5" style="129" bestFit="1" customWidth="1"/>
    <col min="14871" max="14873" width="5.125" style="129" bestFit="1" customWidth="1"/>
    <col min="14874" max="14874" width="7.375" style="129" bestFit="1" customWidth="1"/>
    <col min="14875" max="14877" width="5.125" style="129" bestFit="1" customWidth="1"/>
    <col min="14878" max="14878" width="4" style="129" bestFit="1" customWidth="1"/>
    <col min="14879" max="14884" width="5.125" style="129" bestFit="1" customWidth="1"/>
    <col min="14885" max="15104" width="9" style="129"/>
    <col min="15105" max="15105" width="3.125" style="129" customWidth="1"/>
    <col min="15106" max="15106" width="19.625" style="129" customWidth="1"/>
    <col min="15107" max="15107" width="8" style="129" customWidth="1"/>
    <col min="15108" max="15108" width="4.75" style="129" customWidth="1"/>
    <col min="15109" max="15109" width="6.75" style="129" customWidth="1"/>
    <col min="15110" max="15118" width="10.125" style="129" customWidth="1"/>
    <col min="15119" max="15120" width="7.625" style="129" customWidth="1"/>
    <col min="15121" max="15121" width="7.375" style="129" bestFit="1" customWidth="1"/>
    <col min="15122" max="15122" width="15.375" style="129" customWidth="1"/>
    <col min="15123" max="15123" width="4.5" style="129" customWidth="1"/>
    <col min="15124" max="15124" width="5.125" style="129" bestFit="1" customWidth="1"/>
    <col min="15125" max="15125" width="9" style="129" bestFit="1" customWidth="1"/>
    <col min="15126" max="15126" width="5.5" style="129" bestFit="1" customWidth="1"/>
    <col min="15127" max="15129" width="5.125" style="129" bestFit="1" customWidth="1"/>
    <col min="15130" max="15130" width="7.375" style="129" bestFit="1" customWidth="1"/>
    <col min="15131" max="15133" width="5.125" style="129" bestFit="1" customWidth="1"/>
    <col min="15134" max="15134" width="4" style="129" bestFit="1" customWidth="1"/>
    <col min="15135" max="15140" width="5.125" style="129" bestFit="1" customWidth="1"/>
    <col min="15141" max="15360" width="9" style="129"/>
    <col min="15361" max="15361" width="3.125" style="129" customWidth="1"/>
    <col min="15362" max="15362" width="19.625" style="129" customWidth="1"/>
    <col min="15363" max="15363" width="8" style="129" customWidth="1"/>
    <col min="15364" max="15364" width="4.75" style="129" customWidth="1"/>
    <col min="15365" max="15365" width="6.75" style="129" customWidth="1"/>
    <col min="15366" max="15374" width="10.125" style="129" customWidth="1"/>
    <col min="15375" max="15376" width="7.625" style="129" customWidth="1"/>
    <col min="15377" max="15377" width="7.375" style="129" bestFit="1" customWidth="1"/>
    <col min="15378" max="15378" width="15.375" style="129" customWidth="1"/>
    <col min="15379" max="15379" width="4.5" style="129" customWidth="1"/>
    <col min="15380" max="15380" width="5.125" style="129" bestFit="1" customWidth="1"/>
    <col min="15381" max="15381" width="9" style="129" bestFit="1" customWidth="1"/>
    <col min="15382" max="15382" width="5.5" style="129" bestFit="1" customWidth="1"/>
    <col min="15383" max="15385" width="5.125" style="129" bestFit="1" customWidth="1"/>
    <col min="15386" max="15386" width="7.375" style="129" bestFit="1" customWidth="1"/>
    <col min="15387" max="15389" width="5.125" style="129" bestFit="1" customWidth="1"/>
    <col min="15390" max="15390" width="4" style="129" bestFit="1" customWidth="1"/>
    <col min="15391" max="15396" width="5.125" style="129" bestFit="1" customWidth="1"/>
    <col min="15397" max="15616" width="9" style="129"/>
    <col min="15617" max="15617" width="3.125" style="129" customWidth="1"/>
    <col min="15618" max="15618" width="19.625" style="129" customWidth="1"/>
    <col min="15619" max="15619" width="8" style="129" customWidth="1"/>
    <col min="15620" max="15620" width="4.75" style="129" customWidth="1"/>
    <col min="15621" max="15621" width="6.75" style="129" customWidth="1"/>
    <col min="15622" max="15630" width="10.125" style="129" customWidth="1"/>
    <col min="15631" max="15632" width="7.625" style="129" customWidth="1"/>
    <col min="15633" max="15633" width="7.375" style="129" bestFit="1" customWidth="1"/>
    <col min="15634" max="15634" width="15.375" style="129" customWidth="1"/>
    <col min="15635" max="15635" width="4.5" style="129" customWidth="1"/>
    <col min="15636" max="15636" width="5.125" style="129" bestFit="1" customWidth="1"/>
    <col min="15637" max="15637" width="9" style="129" bestFit="1" customWidth="1"/>
    <col min="15638" max="15638" width="5.5" style="129" bestFit="1" customWidth="1"/>
    <col min="15639" max="15641" width="5.125" style="129" bestFit="1" customWidth="1"/>
    <col min="15642" max="15642" width="7.375" style="129" bestFit="1" customWidth="1"/>
    <col min="15643" max="15645" width="5.125" style="129" bestFit="1" customWidth="1"/>
    <col min="15646" max="15646" width="4" style="129" bestFit="1" customWidth="1"/>
    <col min="15647" max="15652" width="5.125" style="129" bestFit="1" customWidth="1"/>
    <col min="15653" max="15872" width="9" style="129"/>
    <col min="15873" max="15873" width="3.125" style="129" customWidth="1"/>
    <col min="15874" max="15874" width="19.625" style="129" customWidth="1"/>
    <col min="15875" max="15875" width="8" style="129" customWidth="1"/>
    <col min="15876" max="15876" width="4.75" style="129" customWidth="1"/>
    <col min="15877" max="15877" width="6.75" style="129" customWidth="1"/>
    <col min="15878" max="15886" width="10.125" style="129" customWidth="1"/>
    <col min="15887" max="15888" width="7.625" style="129" customWidth="1"/>
    <col min="15889" max="15889" width="7.375" style="129" bestFit="1" customWidth="1"/>
    <col min="15890" max="15890" width="15.375" style="129" customWidth="1"/>
    <col min="15891" max="15891" width="4.5" style="129" customWidth="1"/>
    <col min="15892" max="15892" width="5.125" style="129" bestFit="1" customWidth="1"/>
    <col min="15893" max="15893" width="9" style="129" bestFit="1" customWidth="1"/>
    <col min="15894" max="15894" width="5.5" style="129" bestFit="1" customWidth="1"/>
    <col min="15895" max="15897" width="5.125" style="129" bestFit="1" customWidth="1"/>
    <col min="15898" max="15898" width="7.375" style="129" bestFit="1" customWidth="1"/>
    <col min="15899" max="15901" width="5.125" style="129" bestFit="1" customWidth="1"/>
    <col min="15902" max="15902" width="4" style="129" bestFit="1" customWidth="1"/>
    <col min="15903" max="15908" width="5.125" style="129" bestFit="1" customWidth="1"/>
    <col min="15909" max="16128" width="9" style="129"/>
    <col min="16129" max="16129" width="3.125" style="129" customWidth="1"/>
    <col min="16130" max="16130" width="19.625" style="129" customWidth="1"/>
    <col min="16131" max="16131" width="8" style="129" customWidth="1"/>
    <col min="16132" max="16132" width="4.75" style="129" customWidth="1"/>
    <col min="16133" max="16133" width="6.75" style="129" customWidth="1"/>
    <col min="16134" max="16142" width="10.125" style="129" customWidth="1"/>
    <col min="16143" max="16144" width="7.625" style="129" customWidth="1"/>
    <col min="16145" max="16145" width="7.375" style="129" bestFit="1" customWidth="1"/>
    <col min="16146" max="16146" width="15.375" style="129" customWidth="1"/>
    <col min="16147" max="16147" width="4.5" style="129" customWidth="1"/>
    <col min="16148" max="16148" width="5.125" style="129" bestFit="1" customWidth="1"/>
    <col min="16149" max="16149" width="9" style="129" bestFit="1" customWidth="1"/>
    <col min="16150" max="16150" width="5.5" style="129" bestFit="1" customWidth="1"/>
    <col min="16151" max="16153" width="5.125" style="129" bestFit="1" customWidth="1"/>
    <col min="16154" max="16154" width="7.375" style="129" bestFit="1" customWidth="1"/>
    <col min="16155" max="16157" width="5.125" style="129" bestFit="1" customWidth="1"/>
    <col min="16158" max="16158" width="4" style="129" bestFit="1" customWidth="1"/>
    <col min="16159" max="16164" width="5.125" style="129" bestFit="1" customWidth="1"/>
    <col min="16165" max="16384" width="9" style="129"/>
  </cols>
  <sheetData>
    <row r="2" spans="2:18" x14ac:dyDescent="0.15">
      <c r="B2" s="261" t="s">
        <v>191</v>
      </c>
      <c r="C2" s="261"/>
      <c r="D2" s="261"/>
      <c r="E2" s="261"/>
      <c r="F2" s="128"/>
      <c r="G2" s="128"/>
      <c r="H2" s="128"/>
      <c r="I2" s="128"/>
      <c r="J2" s="128"/>
    </row>
    <row r="3" spans="2:18" ht="17.25" x14ac:dyDescent="0.15">
      <c r="B3" s="261"/>
      <c r="C3" s="261"/>
      <c r="D3" s="261"/>
      <c r="E3" s="261"/>
      <c r="P3" s="131" t="s">
        <v>189</v>
      </c>
    </row>
    <row r="4" spans="2:18" x14ac:dyDescent="0.15">
      <c r="B4" s="132"/>
      <c r="C4" s="132"/>
      <c r="D4" s="132"/>
      <c r="E4" s="132"/>
    </row>
    <row r="5" spans="2:18" ht="14.25" x14ac:dyDescent="0.15">
      <c r="B5" s="133" t="s">
        <v>232</v>
      </c>
      <c r="C5" s="132"/>
      <c r="D5" s="132"/>
      <c r="E5" s="132"/>
      <c r="I5" s="132" t="s">
        <v>233</v>
      </c>
    </row>
    <row r="6" spans="2:18" x14ac:dyDescent="0.15">
      <c r="B6" s="132"/>
      <c r="C6" s="132"/>
      <c r="D6" s="132"/>
      <c r="E6" s="132"/>
    </row>
    <row r="7" spans="2:18" x14ac:dyDescent="0.15">
      <c r="B7" s="134" t="s">
        <v>226</v>
      </c>
      <c r="C7" s="132"/>
      <c r="D7" s="132"/>
      <c r="E7" s="132"/>
    </row>
    <row r="8" spans="2:18" s="4" customFormat="1" ht="14.25" x14ac:dyDescent="0.15">
      <c r="B8" s="134" t="s">
        <v>227</v>
      </c>
      <c r="M8" s="258"/>
      <c r="N8" s="258"/>
    </row>
    <row r="9" spans="2:18" x14ac:dyDescent="0.15">
      <c r="B9" s="134" t="s">
        <v>192</v>
      </c>
      <c r="C9" s="132"/>
      <c r="D9" s="132"/>
      <c r="E9" s="132"/>
    </row>
    <row r="10" spans="2:18" x14ac:dyDescent="0.15">
      <c r="B10" s="134" t="s">
        <v>222</v>
      </c>
      <c r="C10" s="132"/>
      <c r="D10" s="132"/>
      <c r="E10" s="132"/>
    </row>
    <row r="11" spans="2:18" ht="17.25" x14ac:dyDescent="0.15">
      <c r="B11" s="134"/>
      <c r="C11" s="132"/>
      <c r="D11" s="132"/>
      <c r="E11" s="132"/>
      <c r="O11" s="260">
        <v>1</v>
      </c>
      <c r="P11" s="129" t="s">
        <v>225</v>
      </c>
    </row>
    <row r="12" spans="2:18" x14ac:dyDescent="0.15">
      <c r="F12" s="257"/>
      <c r="G12" s="125"/>
      <c r="H12" s="44" t="s">
        <v>185</v>
      </c>
    </row>
    <row r="13" spans="2:18" x14ac:dyDescent="0.15">
      <c r="B13" s="128"/>
      <c r="C13" s="128"/>
      <c r="D13" s="128"/>
      <c r="E13" s="128"/>
      <c r="F13" s="128"/>
      <c r="G13" s="128"/>
      <c r="H13" s="128"/>
    </row>
    <row r="14" spans="2:18" ht="14.25" thickBot="1" x14ac:dyDescent="0.2">
      <c r="B14" s="135" t="s">
        <v>40</v>
      </c>
      <c r="C14" s="135"/>
      <c r="D14" s="135"/>
      <c r="E14" s="135"/>
      <c r="F14" s="135"/>
      <c r="G14" s="136" t="s">
        <v>190</v>
      </c>
      <c r="H14" s="135"/>
      <c r="L14" s="135"/>
      <c r="M14" s="137"/>
      <c r="N14" s="137"/>
      <c r="O14" s="137"/>
    </row>
    <row r="15" spans="2:18" ht="14.25" customHeight="1" x14ac:dyDescent="0.15">
      <c r="B15" s="262" t="s">
        <v>193</v>
      </c>
      <c r="C15" s="264" t="s">
        <v>41</v>
      </c>
      <c r="D15" s="264" t="s">
        <v>42</v>
      </c>
      <c r="E15" s="266"/>
      <c r="F15" s="267" t="s">
        <v>43</v>
      </c>
      <c r="G15" s="267"/>
      <c r="H15" s="267"/>
      <c r="I15" s="267" t="s">
        <v>44</v>
      </c>
      <c r="J15" s="267"/>
      <c r="K15" s="267"/>
      <c r="L15" s="267" t="s">
        <v>45</v>
      </c>
      <c r="M15" s="267"/>
      <c r="N15" s="267"/>
      <c r="O15" s="268" t="s">
        <v>194</v>
      </c>
      <c r="P15" s="269"/>
      <c r="Q15" s="138"/>
      <c r="R15" s="139"/>
    </row>
    <row r="16" spans="2:18" ht="27" customHeight="1" thickBot="1" x14ac:dyDescent="0.2">
      <c r="B16" s="263"/>
      <c r="C16" s="265"/>
      <c r="D16" s="265"/>
      <c r="E16" s="265"/>
      <c r="F16" s="140" t="s">
        <v>186</v>
      </c>
      <c r="G16" s="140" t="s">
        <v>187</v>
      </c>
      <c r="H16" s="141" t="s">
        <v>46</v>
      </c>
      <c r="I16" s="140" t="s">
        <v>186</v>
      </c>
      <c r="J16" s="140" t="s">
        <v>187</v>
      </c>
      <c r="K16" s="141" t="s">
        <v>46</v>
      </c>
      <c r="L16" s="140" t="s">
        <v>186</v>
      </c>
      <c r="M16" s="140" t="s">
        <v>187</v>
      </c>
      <c r="N16" s="142" t="s">
        <v>46</v>
      </c>
      <c r="O16" s="143" t="s">
        <v>195</v>
      </c>
      <c r="P16" s="144" t="s">
        <v>196</v>
      </c>
      <c r="Q16" s="145" t="s">
        <v>197</v>
      </c>
    </row>
    <row r="17" spans="2:17" ht="18" customHeight="1" x14ac:dyDescent="0.15">
      <c r="B17" s="270" t="s">
        <v>49</v>
      </c>
      <c r="C17" s="267">
        <v>2</v>
      </c>
      <c r="D17" s="274">
        <v>6.8000000000000005E-2</v>
      </c>
      <c r="E17" s="274"/>
      <c r="F17" s="245"/>
      <c r="G17" s="245"/>
      <c r="H17" s="146">
        <f>F17+G17</f>
        <v>0</v>
      </c>
      <c r="I17" s="147">
        <f>D17*F17</f>
        <v>0</v>
      </c>
      <c r="J17" s="147">
        <f>D17*G17</f>
        <v>0</v>
      </c>
      <c r="K17" s="148">
        <f>I17+J17</f>
        <v>0</v>
      </c>
      <c r="L17" s="149">
        <f>C17*F17</f>
        <v>0</v>
      </c>
      <c r="M17" s="149">
        <f>C17*G17</f>
        <v>0</v>
      </c>
      <c r="N17" s="150">
        <f>L17+M17</f>
        <v>0</v>
      </c>
      <c r="O17" s="151" t="s">
        <v>198</v>
      </c>
      <c r="P17" s="152"/>
      <c r="Q17" s="153">
        <f>IF(H17&gt;0,1,0)</f>
        <v>0</v>
      </c>
    </row>
    <row r="18" spans="2:17" ht="18" customHeight="1" x14ac:dyDescent="0.15">
      <c r="B18" s="271"/>
      <c r="C18" s="273"/>
      <c r="D18" s="275">
        <f>D17*48/25</f>
        <v>0.13056000000000001</v>
      </c>
      <c r="E18" s="276"/>
      <c r="F18" s="246"/>
      <c r="G18" s="246"/>
      <c r="H18" s="154">
        <f t="shared" ref="H18:H70" si="0">F18+G18</f>
        <v>0</v>
      </c>
      <c r="I18" s="155">
        <f t="shared" ref="I18:I70" si="1">D18*F18</f>
        <v>0</v>
      </c>
      <c r="J18" s="155">
        <f t="shared" ref="J18:J70" si="2">D18*G18</f>
        <v>0</v>
      </c>
      <c r="K18" s="156">
        <f t="shared" ref="K18:K70" si="3">I18+J18</f>
        <v>0</v>
      </c>
      <c r="L18" s="157">
        <f>C17*F18</f>
        <v>0</v>
      </c>
      <c r="M18" s="157">
        <f>C17*G18</f>
        <v>0</v>
      </c>
      <c r="N18" s="158">
        <f t="shared" ref="N18:N70" si="4">L18+M18</f>
        <v>0</v>
      </c>
      <c r="O18" s="159"/>
      <c r="P18" s="160" t="s">
        <v>199</v>
      </c>
      <c r="Q18" s="153">
        <f t="shared" ref="Q18:Q24" si="5">IF(H18&gt;0,1,0)</f>
        <v>0</v>
      </c>
    </row>
    <row r="19" spans="2:17" ht="18" customHeight="1" x14ac:dyDescent="0.15">
      <c r="B19" s="271"/>
      <c r="C19" s="277">
        <v>2.5</v>
      </c>
      <c r="D19" s="278">
        <v>9.4E-2</v>
      </c>
      <c r="E19" s="278"/>
      <c r="F19" s="246"/>
      <c r="G19" s="246"/>
      <c r="H19" s="161">
        <f t="shared" si="0"/>
        <v>0</v>
      </c>
      <c r="I19" s="162">
        <f t="shared" si="1"/>
        <v>0</v>
      </c>
      <c r="J19" s="162">
        <f t="shared" si="2"/>
        <v>0</v>
      </c>
      <c r="K19" s="163">
        <f t="shared" si="3"/>
        <v>0</v>
      </c>
      <c r="L19" s="164">
        <f>C19*F19</f>
        <v>0</v>
      </c>
      <c r="M19" s="164">
        <f>C19*G19</f>
        <v>0</v>
      </c>
      <c r="N19" s="165">
        <f t="shared" si="4"/>
        <v>0</v>
      </c>
      <c r="O19" s="159" t="s">
        <v>200</v>
      </c>
      <c r="P19" s="160"/>
      <c r="Q19" s="153">
        <f t="shared" si="5"/>
        <v>0</v>
      </c>
    </row>
    <row r="20" spans="2:17" ht="18" customHeight="1" x14ac:dyDescent="0.15">
      <c r="B20" s="271"/>
      <c r="C20" s="273"/>
      <c r="D20" s="275">
        <f>D19*50/36</f>
        <v>0.13055555555555556</v>
      </c>
      <c r="E20" s="276"/>
      <c r="F20" s="246"/>
      <c r="G20" s="246"/>
      <c r="H20" s="154">
        <f t="shared" si="0"/>
        <v>0</v>
      </c>
      <c r="I20" s="155">
        <f t="shared" si="1"/>
        <v>0</v>
      </c>
      <c r="J20" s="155">
        <f t="shared" si="2"/>
        <v>0</v>
      </c>
      <c r="K20" s="156">
        <f t="shared" si="3"/>
        <v>0</v>
      </c>
      <c r="L20" s="157">
        <f>C19*F20</f>
        <v>0</v>
      </c>
      <c r="M20" s="157">
        <f>C19*G20</f>
        <v>0</v>
      </c>
      <c r="N20" s="158">
        <f t="shared" si="4"/>
        <v>0</v>
      </c>
      <c r="O20" s="159"/>
      <c r="P20" s="160" t="s">
        <v>201</v>
      </c>
      <c r="Q20" s="153">
        <f t="shared" si="5"/>
        <v>0</v>
      </c>
    </row>
    <row r="21" spans="2:17" ht="18" customHeight="1" x14ac:dyDescent="0.15">
      <c r="B21" s="271"/>
      <c r="C21" s="277">
        <v>3</v>
      </c>
      <c r="D21" s="278">
        <v>9.4E-2</v>
      </c>
      <c r="E21" s="278"/>
      <c r="F21" s="246"/>
      <c r="G21" s="246"/>
      <c r="H21" s="161">
        <f t="shared" si="0"/>
        <v>0</v>
      </c>
      <c r="I21" s="162">
        <f t="shared" si="1"/>
        <v>0</v>
      </c>
      <c r="J21" s="162">
        <f t="shared" si="2"/>
        <v>0</v>
      </c>
      <c r="K21" s="163">
        <f t="shared" si="3"/>
        <v>0</v>
      </c>
      <c r="L21" s="164">
        <f>C21*F21</f>
        <v>0</v>
      </c>
      <c r="M21" s="164">
        <f>C21*G21</f>
        <v>0</v>
      </c>
      <c r="N21" s="165">
        <f t="shared" si="4"/>
        <v>0</v>
      </c>
      <c r="O21" s="159" t="s">
        <v>201</v>
      </c>
      <c r="P21" s="160"/>
      <c r="Q21" s="153">
        <f t="shared" si="5"/>
        <v>0</v>
      </c>
    </row>
    <row r="22" spans="2:17" ht="18" customHeight="1" x14ac:dyDescent="0.15">
      <c r="B22" s="271"/>
      <c r="C22" s="273"/>
      <c r="D22" s="284">
        <f>D21*51/38*(1.04)</f>
        <v>0.13120421052631578</v>
      </c>
      <c r="E22" s="285"/>
      <c r="F22" s="246"/>
      <c r="G22" s="246"/>
      <c r="H22" s="166">
        <f t="shared" si="0"/>
        <v>0</v>
      </c>
      <c r="I22" s="155">
        <f t="shared" si="1"/>
        <v>0</v>
      </c>
      <c r="J22" s="155">
        <f t="shared" si="2"/>
        <v>0</v>
      </c>
      <c r="K22" s="167">
        <f t="shared" si="3"/>
        <v>0</v>
      </c>
      <c r="L22" s="157">
        <f>C21*F22</f>
        <v>0</v>
      </c>
      <c r="M22" s="157">
        <f>C21*G22</f>
        <v>0</v>
      </c>
      <c r="N22" s="168">
        <f t="shared" si="4"/>
        <v>0</v>
      </c>
      <c r="O22" s="159"/>
      <c r="P22" s="160" t="s">
        <v>202</v>
      </c>
      <c r="Q22" s="153">
        <f t="shared" si="5"/>
        <v>0</v>
      </c>
    </row>
    <row r="23" spans="2:17" ht="18" customHeight="1" x14ac:dyDescent="0.15">
      <c r="B23" s="271"/>
      <c r="C23" s="277">
        <v>3.2</v>
      </c>
      <c r="D23" s="279">
        <v>0.154</v>
      </c>
      <c r="E23" s="279"/>
      <c r="F23" s="246"/>
      <c r="G23" s="246"/>
      <c r="H23" s="161">
        <f t="shared" si="0"/>
        <v>0</v>
      </c>
      <c r="I23" s="162">
        <f t="shared" si="1"/>
        <v>0</v>
      </c>
      <c r="J23" s="162">
        <f t="shared" si="2"/>
        <v>0</v>
      </c>
      <c r="K23" s="163">
        <f t="shared" si="3"/>
        <v>0</v>
      </c>
      <c r="L23" s="164">
        <f>C23*F23</f>
        <v>0</v>
      </c>
      <c r="M23" s="164">
        <f>C23*G23</f>
        <v>0</v>
      </c>
      <c r="N23" s="165">
        <f t="shared" si="4"/>
        <v>0</v>
      </c>
      <c r="O23" s="159" t="s">
        <v>202</v>
      </c>
      <c r="P23" s="160"/>
      <c r="Q23" s="153">
        <f t="shared" si="5"/>
        <v>0</v>
      </c>
    </row>
    <row r="24" spans="2:17" ht="18" customHeight="1" x14ac:dyDescent="0.15">
      <c r="B24" s="271"/>
      <c r="C24" s="273"/>
      <c r="D24" s="286">
        <f>D23*130/77</f>
        <v>0.26</v>
      </c>
      <c r="E24" s="287"/>
      <c r="F24" s="246"/>
      <c r="G24" s="246"/>
      <c r="H24" s="169">
        <f t="shared" si="0"/>
        <v>0</v>
      </c>
      <c r="I24" s="155">
        <f t="shared" si="1"/>
        <v>0</v>
      </c>
      <c r="J24" s="155">
        <f t="shared" si="2"/>
        <v>0</v>
      </c>
      <c r="K24" s="170">
        <f t="shared" si="3"/>
        <v>0</v>
      </c>
      <c r="L24" s="157">
        <f>C23*F24</f>
        <v>0</v>
      </c>
      <c r="M24" s="157">
        <f>C23*G24</f>
        <v>0</v>
      </c>
      <c r="N24" s="171">
        <f t="shared" si="4"/>
        <v>0</v>
      </c>
      <c r="O24" s="159"/>
      <c r="P24" s="160" t="s">
        <v>203</v>
      </c>
      <c r="Q24" s="153">
        <f t="shared" si="5"/>
        <v>0</v>
      </c>
    </row>
    <row r="25" spans="2:17" ht="18" customHeight="1" x14ac:dyDescent="0.15">
      <c r="B25" s="271"/>
      <c r="C25" s="277">
        <v>4</v>
      </c>
      <c r="D25" s="288">
        <v>0.17</v>
      </c>
      <c r="E25" s="288"/>
      <c r="F25" s="246"/>
      <c r="G25" s="246"/>
      <c r="H25" s="161">
        <f t="shared" si="0"/>
        <v>0</v>
      </c>
      <c r="I25" s="162">
        <f t="shared" si="1"/>
        <v>0</v>
      </c>
      <c r="J25" s="162">
        <f t="shared" si="2"/>
        <v>0</v>
      </c>
      <c r="K25" s="163">
        <f t="shared" si="3"/>
        <v>0</v>
      </c>
      <c r="L25" s="164">
        <f>C25*F25</f>
        <v>0</v>
      </c>
      <c r="M25" s="164">
        <f>C25*G25</f>
        <v>0</v>
      </c>
      <c r="N25" s="165">
        <f t="shared" si="4"/>
        <v>0</v>
      </c>
      <c r="O25" s="159" t="s">
        <v>203</v>
      </c>
      <c r="P25" s="160"/>
      <c r="Q25" s="172"/>
    </row>
    <row r="26" spans="2:17" ht="18" customHeight="1" x14ac:dyDescent="0.15">
      <c r="B26" s="271"/>
      <c r="C26" s="273"/>
      <c r="D26" s="275">
        <f>D25*130/85</f>
        <v>0.26</v>
      </c>
      <c r="E26" s="276"/>
      <c r="F26" s="246"/>
      <c r="G26" s="246"/>
      <c r="H26" s="154">
        <f t="shared" si="0"/>
        <v>0</v>
      </c>
      <c r="I26" s="155">
        <f t="shared" si="1"/>
        <v>0</v>
      </c>
      <c r="J26" s="155">
        <f t="shared" si="2"/>
        <v>0</v>
      </c>
      <c r="K26" s="156">
        <f t="shared" si="3"/>
        <v>0</v>
      </c>
      <c r="L26" s="157">
        <f>C25*F26</f>
        <v>0</v>
      </c>
      <c r="M26" s="157">
        <f>C25*G26</f>
        <v>0</v>
      </c>
      <c r="N26" s="158">
        <f t="shared" si="4"/>
        <v>0</v>
      </c>
      <c r="O26" s="159"/>
      <c r="P26" s="160" t="s">
        <v>203</v>
      </c>
      <c r="Q26" s="172"/>
    </row>
    <row r="27" spans="2:17" ht="18" customHeight="1" x14ac:dyDescent="0.15">
      <c r="B27" s="271"/>
      <c r="C27" s="277">
        <v>5</v>
      </c>
      <c r="D27" s="279">
        <v>0.2</v>
      </c>
      <c r="E27" s="279"/>
      <c r="F27" s="246">
        <v>4</v>
      </c>
      <c r="G27" s="246">
        <v>1</v>
      </c>
      <c r="H27" s="161">
        <f t="shared" si="0"/>
        <v>5</v>
      </c>
      <c r="I27" s="162">
        <f t="shared" si="1"/>
        <v>0.8</v>
      </c>
      <c r="J27" s="162">
        <f t="shared" si="2"/>
        <v>0.2</v>
      </c>
      <c r="K27" s="163">
        <f t="shared" si="3"/>
        <v>1</v>
      </c>
      <c r="L27" s="164">
        <f>C27*F27</f>
        <v>20</v>
      </c>
      <c r="M27" s="164">
        <f>C27*G27</f>
        <v>5</v>
      </c>
      <c r="N27" s="165">
        <f t="shared" si="4"/>
        <v>25</v>
      </c>
      <c r="O27" s="159" t="s">
        <v>203</v>
      </c>
      <c r="P27" s="160"/>
      <c r="Q27" s="172"/>
    </row>
    <row r="28" spans="2:17" ht="18" customHeight="1" x14ac:dyDescent="0.15">
      <c r="B28" s="271"/>
      <c r="C28" s="273"/>
      <c r="D28" s="275">
        <f>D27*130/100</f>
        <v>0.26</v>
      </c>
      <c r="E28" s="276"/>
      <c r="F28" s="246"/>
      <c r="G28" s="246"/>
      <c r="H28" s="154">
        <f t="shared" si="0"/>
        <v>0</v>
      </c>
      <c r="I28" s="155">
        <f t="shared" si="1"/>
        <v>0</v>
      </c>
      <c r="J28" s="155">
        <f t="shared" si="2"/>
        <v>0</v>
      </c>
      <c r="K28" s="156">
        <f t="shared" si="3"/>
        <v>0</v>
      </c>
      <c r="L28" s="157">
        <f>C27*F28</f>
        <v>0</v>
      </c>
      <c r="M28" s="157">
        <f>C27*G28</f>
        <v>0</v>
      </c>
      <c r="N28" s="158">
        <f t="shared" si="4"/>
        <v>0</v>
      </c>
      <c r="O28" s="159"/>
      <c r="P28" s="160" t="s">
        <v>198</v>
      </c>
      <c r="Q28" s="172"/>
    </row>
    <row r="29" spans="2:17" ht="18" customHeight="1" x14ac:dyDescent="0.15">
      <c r="B29" s="271"/>
      <c r="C29" s="277">
        <v>6</v>
      </c>
      <c r="D29" s="281">
        <v>0.2</v>
      </c>
      <c r="E29" s="281"/>
      <c r="F29" s="246"/>
      <c r="G29" s="246"/>
      <c r="H29" s="173">
        <f t="shared" si="0"/>
        <v>0</v>
      </c>
      <c r="I29" s="162">
        <f t="shared" si="1"/>
        <v>0</v>
      </c>
      <c r="J29" s="162">
        <f t="shared" si="2"/>
        <v>0</v>
      </c>
      <c r="K29" s="174">
        <f t="shared" si="3"/>
        <v>0</v>
      </c>
      <c r="L29" s="164">
        <f>C29*F29</f>
        <v>0</v>
      </c>
      <c r="M29" s="164">
        <f>C29*G29</f>
        <v>0</v>
      </c>
      <c r="N29" s="175">
        <f t="shared" si="4"/>
        <v>0</v>
      </c>
      <c r="O29" s="159" t="s">
        <v>204</v>
      </c>
      <c r="P29" s="160"/>
      <c r="Q29" s="172"/>
    </row>
    <row r="30" spans="2:17" ht="18" customHeight="1" thickBot="1" x14ac:dyDescent="0.2">
      <c r="B30" s="272"/>
      <c r="C30" s="280"/>
      <c r="D30" s="282">
        <f>D29*130/110*(1.1)</f>
        <v>0.26</v>
      </c>
      <c r="E30" s="283"/>
      <c r="F30" s="247"/>
      <c r="G30" s="247"/>
      <c r="H30" s="176">
        <f t="shared" si="0"/>
        <v>0</v>
      </c>
      <c r="I30" s="177">
        <f t="shared" si="1"/>
        <v>0</v>
      </c>
      <c r="J30" s="177">
        <f t="shared" si="2"/>
        <v>0</v>
      </c>
      <c r="K30" s="178">
        <f t="shared" si="3"/>
        <v>0</v>
      </c>
      <c r="L30" s="179">
        <f>C29*F30</f>
        <v>0</v>
      </c>
      <c r="M30" s="179">
        <f>C29*G30</f>
        <v>0</v>
      </c>
      <c r="N30" s="180">
        <f t="shared" si="4"/>
        <v>0</v>
      </c>
      <c r="O30" s="143"/>
      <c r="P30" s="144" t="s">
        <v>204</v>
      </c>
      <c r="Q30" s="172"/>
    </row>
    <row r="31" spans="2:17" ht="18" customHeight="1" x14ac:dyDescent="0.15">
      <c r="B31" s="270" t="s">
        <v>51</v>
      </c>
      <c r="C31" s="267">
        <v>4</v>
      </c>
      <c r="D31" s="266">
        <f>0.68*200/1000</f>
        <v>0.13600000000000001</v>
      </c>
      <c r="E31" s="266"/>
      <c r="F31" s="245"/>
      <c r="G31" s="245"/>
      <c r="H31" s="181">
        <f t="shared" si="0"/>
        <v>0</v>
      </c>
      <c r="I31" s="182">
        <f t="shared" si="1"/>
        <v>0</v>
      </c>
      <c r="J31" s="182">
        <f t="shared" si="2"/>
        <v>0</v>
      </c>
      <c r="K31" s="183">
        <f t="shared" si="3"/>
        <v>0</v>
      </c>
      <c r="L31" s="184">
        <f>C31*F31</f>
        <v>0</v>
      </c>
      <c r="M31" s="184">
        <f>C31*G31</f>
        <v>0</v>
      </c>
      <c r="N31" s="185">
        <f t="shared" si="4"/>
        <v>0</v>
      </c>
      <c r="O31" s="151" t="s">
        <v>204</v>
      </c>
      <c r="P31" s="152"/>
      <c r="Q31" s="172"/>
    </row>
    <row r="32" spans="2:17" ht="18" customHeight="1" x14ac:dyDescent="0.15">
      <c r="B32" s="271"/>
      <c r="C32" s="273"/>
      <c r="D32" s="289">
        <f>0.68*200/1000*(115/72)</f>
        <v>0.21722222222222226</v>
      </c>
      <c r="E32" s="289"/>
      <c r="F32" s="246"/>
      <c r="G32" s="246"/>
      <c r="H32" s="186">
        <f t="shared" si="0"/>
        <v>0</v>
      </c>
      <c r="I32" s="187">
        <f t="shared" si="1"/>
        <v>0</v>
      </c>
      <c r="J32" s="187">
        <f t="shared" si="2"/>
        <v>0</v>
      </c>
      <c r="K32" s="170">
        <f t="shared" si="3"/>
        <v>0</v>
      </c>
      <c r="L32" s="188">
        <f>C31*F32</f>
        <v>0</v>
      </c>
      <c r="M32" s="188">
        <f>C31*G32</f>
        <v>0</v>
      </c>
      <c r="N32" s="171">
        <f t="shared" si="4"/>
        <v>0</v>
      </c>
      <c r="O32" s="159"/>
      <c r="P32" s="160" t="s">
        <v>205</v>
      </c>
      <c r="Q32" s="172"/>
    </row>
    <row r="33" spans="2:17" ht="18" customHeight="1" x14ac:dyDescent="0.15">
      <c r="B33" s="271"/>
      <c r="C33" s="277">
        <v>5</v>
      </c>
      <c r="D33" s="290">
        <f>0.76*200/1000</f>
        <v>0.152</v>
      </c>
      <c r="E33" s="290"/>
      <c r="F33" s="246"/>
      <c r="G33" s="246"/>
      <c r="H33" s="189">
        <f t="shared" si="0"/>
        <v>0</v>
      </c>
      <c r="I33" s="190">
        <f t="shared" si="1"/>
        <v>0</v>
      </c>
      <c r="J33" s="190">
        <f t="shared" si="2"/>
        <v>0</v>
      </c>
      <c r="K33" s="191">
        <f t="shared" si="3"/>
        <v>0</v>
      </c>
      <c r="L33" s="192">
        <f>C33*F33</f>
        <v>0</v>
      </c>
      <c r="M33" s="192">
        <f>C33*G33</f>
        <v>0</v>
      </c>
      <c r="N33" s="193">
        <f t="shared" si="4"/>
        <v>0</v>
      </c>
      <c r="O33" s="159" t="s">
        <v>206</v>
      </c>
      <c r="P33" s="160"/>
      <c r="Q33" s="172"/>
    </row>
    <row r="34" spans="2:17" ht="18" customHeight="1" x14ac:dyDescent="0.15">
      <c r="B34" s="271"/>
      <c r="C34" s="273"/>
      <c r="D34" s="286">
        <f>0.76*200/1000*(133/84)</f>
        <v>0.24066666666666664</v>
      </c>
      <c r="E34" s="287"/>
      <c r="F34" s="246"/>
      <c r="G34" s="246"/>
      <c r="H34" s="169">
        <f t="shared" si="0"/>
        <v>0</v>
      </c>
      <c r="I34" s="187">
        <f t="shared" si="1"/>
        <v>0</v>
      </c>
      <c r="J34" s="187">
        <f t="shared" si="2"/>
        <v>0</v>
      </c>
      <c r="K34" s="170">
        <f t="shared" si="3"/>
        <v>0</v>
      </c>
      <c r="L34" s="188">
        <f>C33*F34</f>
        <v>0</v>
      </c>
      <c r="M34" s="188">
        <f>C33*G34</f>
        <v>0</v>
      </c>
      <c r="N34" s="171">
        <f t="shared" si="4"/>
        <v>0</v>
      </c>
      <c r="O34" s="159"/>
      <c r="P34" s="160" t="s">
        <v>200</v>
      </c>
      <c r="Q34" s="172"/>
    </row>
    <row r="35" spans="2:17" ht="18" customHeight="1" x14ac:dyDescent="0.15">
      <c r="B35" s="271"/>
      <c r="C35" s="277">
        <v>6</v>
      </c>
      <c r="D35" s="278">
        <f>0.98*200/1000</f>
        <v>0.19600000000000001</v>
      </c>
      <c r="E35" s="278"/>
      <c r="F35" s="246"/>
      <c r="G35" s="246"/>
      <c r="H35" s="161">
        <f t="shared" si="0"/>
        <v>0</v>
      </c>
      <c r="I35" s="190">
        <f t="shared" si="1"/>
        <v>0</v>
      </c>
      <c r="J35" s="190">
        <f t="shared" si="2"/>
        <v>0</v>
      </c>
      <c r="K35" s="163">
        <f t="shared" si="3"/>
        <v>0</v>
      </c>
      <c r="L35" s="192">
        <f>C35*F35</f>
        <v>0</v>
      </c>
      <c r="M35" s="192">
        <f>C35*G35</f>
        <v>0</v>
      </c>
      <c r="N35" s="165">
        <f t="shared" si="4"/>
        <v>0</v>
      </c>
      <c r="O35" s="159" t="s">
        <v>202</v>
      </c>
      <c r="P35" s="160"/>
      <c r="Q35" s="172"/>
    </row>
    <row r="36" spans="2:17" ht="18" customHeight="1" thickBot="1" x14ac:dyDescent="0.2">
      <c r="B36" s="272"/>
      <c r="C36" s="280"/>
      <c r="D36" s="291">
        <f>0.98*200/1000*(133/103)</f>
        <v>0.25308737864077674</v>
      </c>
      <c r="E36" s="292"/>
      <c r="F36" s="247"/>
      <c r="G36" s="247"/>
      <c r="H36" s="194">
        <f t="shared" si="0"/>
        <v>0</v>
      </c>
      <c r="I36" s="195">
        <f t="shared" si="1"/>
        <v>0</v>
      </c>
      <c r="J36" s="195">
        <f t="shared" si="2"/>
        <v>0</v>
      </c>
      <c r="K36" s="196">
        <f t="shared" si="3"/>
        <v>0</v>
      </c>
      <c r="L36" s="197">
        <f>C35*F36</f>
        <v>0</v>
      </c>
      <c r="M36" s="197">
        <f>C35*G36</f>
        <v>0</v>
      </c>
      <c r="N36" s="198">
        <f t="shared" si="4"/>
        <v>0</v>
      </c>
      <c r="O36" s="143"/>
      <c r="P36" s="144" t="s">
        <v>202</v>
      </c>
      <c r="Q36" s="172"/>
    </row>
    <row r="37" spans="2:17" ht="18" customHeight="1" x14ac:dyDescent="0.15">
      <c r="B37" s="270" t="s">
        <v>52</v>
      </c>
      <c r="C37" s="267">
        <v>4</v>
      </c>
      <c r="D37" s="266">
        <f>0.73*200/1000</f>
        <v>0.14599999999999999</v>
      </c>
      <c r="E37" s="266"/>
      <c r="F37" s="245"/>
      <c r="G37" s="245"/>
      <c r="H37" s="181">
        <f t="shared" si="0"/>
        <v>0</v>
      </c>
      <c r="I37" s="182">
        <f t="shared" si="1"/>
        <v>0</v>
      </c>
      <c r="J37" s="182">
        <f t="shared" si="2"/>
        <v>0</v>
      </c>
      <c r="K37" s="183">
        <f t="shared" si="3"/>
        <v>0</v>
      </c>
      <c r="L37" s="184">
        <f>C37*F37</f>
        <v>0</v>
      </c>
      <c r="M37" s="184">
        <f>C37*G37</f>
        <v>0</v>
      </c>
      <c r="N37" s="185">
        <f t="shared" si="4"/>
        <v>0</v>
      </c>
      <c r="O37" s="151" t="s">
        <v>205</v>
      </c>
      <c r="P37" s="152"/>
      <c r="Q37" s="172"/>
    </row>
    <row r="38" spans="2:17" ht="18" customHeight="1" x14ac:dyDescent="0.15">
      <c r="B38" s="271"/>
      <c r="C38" s="273"/>
      <c r="D38" s="289">
        <f>0.73*200/1000*(121/80)</f>
        <v>0.22082499999999999</v>
      </c>
      <c r="E38" s="289"/>
      <c r="F38" s="246"/>
      <c r="G38" s="246"/>
      <c r="H38" s="186">
        <f t="shared" si="0"/>
        <v>0</v>
      </c>
      <c r="I38" s="187">
        <f t="shared" si="1"/>
        <v>0</v>
      </c>
      <c r="J38" s="187">
        <f t="shared" si="2"/>
        <v>0</v>
      </c>
      <c r="K38" s="170">
        <f t="shared" si="3"/>
        <v>0</v>
      </c>
      <c r="L38" s="188">
        <f>C37*F38</f>
        <v>0</v>
      </c>
      <c r="M38" s="188">
        <f>C37*G38</f>
        <v>0</v>
      </c>
      <c r="N38" s="171">
        <f t="shared" si="4"/>
        <v>0</v>
      </c>
      <c r="O38" s="159"/>
      <c r="P38" s="160" t="s">
        <v>206</v>
      </c>
      <c r="Q38" s="172"/>
    </row>
    <row r="39" spans="2:17" ht="18" customHeight="1" x14ac:dyDescent="0.15">
      <c r="B39" s="271"/>
      <c r="C39" s="277">
        <v>5</v>
      </c>
      <c r="D39" s="290">
        <f>0.89*200/1000</f>
        <v>0.17799999999999999</v>
      </c>
      <c r="E39" s="290"/>
      <c r="F39" s="246"/>
      <c r="G39" s="246"/>
      <c r="H39" s="189">
        <f t="shared" si="0"/>
        <v>0</v>
      </c>
      <c r="I39" s="190">
        <f t="shared" si="1"/>
        <v>0</v>
      </c>
      <c r="J39" s="190">
        <f t="shared" si="2"/>
        <v>0</v>
      </c>
      <c r="K39" s="191">
        <f t="shared" si="3"/>
        <v>0</v>
      </c>
      <c r="L39" s="192">
        <f>C39*F39</f>
        <v>0</v>
      </c>
      <c r="M39" s="192">
        <f>C39*G39</f>
        <v>0</v>
      </c>
      <c r="N39" s="193">
        <f t="shared" si="4"/>
        <v>0</v>
      </c>
      <c r="O39" s="159" t="s">
        <v>202</v>
      </c>
      <c r="P39" s="160"/>
      <c r="Q39" s="172"/>
    </row>
    <row r="40" spans="2:17" ht="18" customHeight="1" x14ac:dyDescent="0.15">
      <c r="B40" s="271"/>
      <c r="C40" s="273"/>
      <c r="D40" s="286">
        <f>0.89*200/1000*(152/100)</f>
        <v>0.27055999999999997</v>
      </c>
      <c r="E40" s="287"/>
      <c r="F40" s="246"/>
      <c r="G40" s="246"/>
      <c r="H40" s="169">
        <f t="shared" si="0"/>
        <v>0</v>
      </c>
      <c r="I40" s="187">
        <f t="shared" si="1"/>
        <v>0</v>
      </c>
      <c r="J40" s="187">
        <f t="shared" si="2"/>
        <v>0</v>
      </c>
      <c r="K40" s="170">
        <f t="shared" si="3"/>
        <v>0</v>
      </c>
      <c r="L40" s="188">
        <f>C39*F40</f>
        <v>0</v>
      </c>
      <c r="M40" s="188">
        <f>C39*G40</f>
        <v>0</v>
      </c>
      <c r="N40" s="171">
        <f t="shared" si="4"/>
        <v>0</v>
      </c>
      <c r="O40" s="159"/>
      <c r="P40" s="160" t="s">
        <v>202</v>
      </c>
      <c r="Q40" s="172"/>
    </row>
    <row r="41" spans="2:17" ht="18" customHeight="1" x14ac:dyDescent="0.15">
      <c r="B41" s="271"/>
      <c r="C41" s="277">
        <v>6</v>
      </c>
      <c r="D41" s="288">
        <f>1*200/1000</f>
        <v>0.2</v>
      </c>
      <c r="E41" s="288"/>
      <c r="F41" s="246"/>
      <c r="G41" s="246"/>
      <c r="H41" s="161">
        <f t="shared" si="0"/>
        <v>0</v>
      </c>
      <c r="I41" s="190">
        <f t="shared" si="1"/>
        <v>0</v>
      </c>
      <c r="J41" s="190">
        <f t="shared" si="2"/>
        <v>0</v>
      </c>
      <c r="K41" s="163">
        <f t="shared" si="3"/>
        <v>0</v>
      </c>
      <c r="L41" s="192">
        <f>C41*F41</f>
        <v>0</v>
      </c>
      <c r="M41" s="192">
        <f>C41*G41</f>
        <v>0</v>
      </c>
      <c r="N41" s="165">
        <f t="shared" si="4"/>
        <v>0</v>
      </c>
      <c r="O41" s="159" t="s">
        <v>204</v>
      </c>
      <c r="P41" s="160"/>
      <c r="Q41" s="172"/>
    </row>
    <row r="42" spans="2:17" ht="18" customHeight="1" thickBot="1" x14ac:dyDescent="0.2">
      <c r="B42" s="272"/>
      <c r="C42" s="280"/>
      <c r="D42" s="291">
        <f>1*200/1000*(152/110)</f>
        <v>0.27636363636363637</v>
      </c>
      <c r="E42" s="292"/>
      <c r="F42" s="247"/>
      <c r="G42" s="247"/>
      <c r="H42" s="194">
        <f t="shared" si="0"/>
        <v>0</v>
      </c>
      <c r="I42" s="195">
        <f t="shared" si="1"/>
        <v>0</v>
      </c>
      <c r="J42" s="195">
        <f t="shared" si="2"/>
        <v>0</v>
      </c>
      <c r="K42" s="196">
        <f t="shared" si="3"/>
        <v>0</v>
      </c>
      <c r="L42" s="197">
        <f>C41*F42</f>
        <v>0</v>
      </c>
      <c r="M42" s="197">
        <f>C41*G42</f>
        <v>0</v>
      </c>
      <c r="N42" s="198">
        <f t="shared" si="4"/>
        <v>0</v>
      </c>
      <c r="O42" s="143"/>
      <c r="P42" s="144" t="s">
        <v>207</v>
      </c>
      <c r="Q42" s="172"/>
    </row>
    <row r="43" spans="2:17" ht="18" customHeight="1" x14ac:dyDescent="0.15">
      <c r="B43" s="262" t="s">
        <v>208</v>
      </c>
      <c r="C43" s="267">
        <v>2</v>
      </c>
      <c r="D43" s="295">
        <f>0.6*200/1000*1.1</f>
        <v>0.13200000000000001</v>
      </c>
      <c r="E43" s="296"/>
      <c r="F43" s="245"/>
      <c r="G43" s="245"/>
      <c r="H43" s="199">
        <f t="shared" si="0"/>
        <v>0</v>
      </c>
      <c r="I43" s="182">
        <f t="shared" si="1"/>
        <v>0</v>
      </c>
      <c r="J43" s="182">
        <f t="shared" si="2"/>
        <v>0</v>
      </c>
      <c r="K43" s="200">
        <f t="shared" si="3"/>
        <v>0</v>
      </c>
      <c r="L43" s="184">
        <f>C43*F43</f>
        <v>0</v>
      </c>
      <c r="M43" s="184">
        <f>C43*G43</f>
        <v>0</v>
      </c>
      <c r="N43" s="201">
        <f t="shared" si="4"/>
        <v>0</v>
      </c>
      <c r="O43" s="151" t="s">
        <v>207</v>
      </c>
      <c r="P43" s="152"/>
      <c r="Q43" s="153">
        <f t="shared" ref="Q43:Q50" si="6">IF(H43&gt;0,1,0)</f>
        <v>0</v>
      </c>
    </row>
    <row r="44" spans="2:17" ht="18" customHeight="1" x14ac:dyDescent="0.15">
      <c r="B44" s="293"/>
      <c r="C44" s="273"/>
      <c r="D44" s="297">
        <f>0.8*200/1000*1.1</f>
        <v>0.17600000000000002</v>
      </c>
      <c r="E44" s="298"/>
      <c r="F44" s="246"/>
      <c r="G44" s="246"/>
      <c r="H44" s="166">
        <f t="shared" si="0"/>
        <v>0</v>
      </c>
      <c r="I44" s="155">
        <f t="shared" si="1"/>
        <v>0</v>
      </c>
      <c r="J44" s="155">
        <f t="shared" si="2"/>
        <v>0</v>
      </c>
      <c r="K44" s="167">
        <f t="shared" si="3"/>
        <v>0</v>
      </c>
      <c r="L44" s="157">
        <f>C43*F44</f>
        <v>0</v>
      </c>
      <c r="M44" s="157">
        <f>C43*G44</f>
        <v>0</v>
      </c>
      <c r="N44" s="168">
        <f t="shared" si="4"/>
        <v>0</v>
      </c>
      <c r="O44" s="159"/>
      <c r="P44" s="160" t="s">
        <v>207</v>
      </c>
      <c r="Q44" s="153">
        <f t="shared" si="6"/>
        <v>0</v>
      </c>
    </row>
    <row r="45" spans="2:17" ht="18" customHeight="1" x14ac:dyDescent="0.15">
      <c r="B45" s="294"/>
      <c r="C45" s="277">
        <v>2.5</v>
      </c>
      <c r="D45" s="299">
        <f>0.73*200/1000*1.1</f>
        <v>0.16059999999999999</v>
      </c>
      <c r="E45" s="300"/>
      <c r="F45" s="246"/>
      <c r="G45" s="246"/>
      <c r="H45" s="202">
        <f t="shared" si="0"/>
        <v>0</v>
      </c>
      <c r="I45" s="190">
        <f t="shared" si="1"/>
        <v>0</v>
      </c>
      <c r="J45" s="190">
        <f t="shared" si="2"/>
        <v>0</v>
      </c>
      <c r="K45" s="203">
        <f t="shared" si="3"/>
        <v>0</v>
      </c>
      <c r="L45" s="192">
        <f>C45*F45</f>
        <v>0</v>
      </c>
      <c r="M45" s="192">
        <f>C45*G45</f>
        <v>0</v>
      </c>
      <c r="N45" s="204">
        <f t="shared" si="4"/>
        <v>0</v>
      </c>
      <c r="O45" s="159" t="s">
        <v>203</v>
      </c>
      <c r="P45" s="160"/>
      <c r="Q45" s="153">
        <f t="shared" si="6"/>
        <v>0</v>
      </c>
    </row>
    <row r="46" spans="2:17" ht="18" customHeight="1" x14ac:dyDescent="0.15">
      <c r="B46" s="294"/>
      <c r="C46" s="273"/>
      <c r="D46" s="297">
        <f>1.4*200/1000*1.1</f>
        <v>0.30800000000000005</v>
      </c>
      <c r="E46" s="298"/>
      <c r="F46" s="246"/>
      <c r="G46" s="246"/>
      <c r="H46" s="166">
        <f t="shared" si="0"/>
        <v>0</v>
      </c>
      <c r="I46" s="155">
        <f t="shared" si="1"/>
        <v>0</v>
      </c>
      <c r="J46" s="155">
        <f t="shared" si="2"/>
        <v>0</v>
      </c>
      <c r="K46" s="167">
        <f t="shared" si="3"/>
        <v>0</v>
      </c>
      <c r="L46" s="157">
        <f>C45*F46</f>
        <v>0</v>
      </c>
      <c r="M46" s="157">
        <f>C45*G46</f>
        <v>0</v>
      </c>
      <c r="N46" s="168">
        <f t="shared" si="4"/>
        <v>0</v>
      </c>
      <c r="O46" s="159"/>
      <c r="P46" s="160" t="s">
        <v>209</v>
      </c>
      <c r="Q46" s="153">
        <f t="shared" si="6"/>
        <v>0</v>
      </c>
    </row>
    <row r="47" spans="2:17" ht="18" customHeight="1" x14ac:dyDescent="0.15">
      <c r="B47" s="294"/>
      <c r="C47" s="277">
        <v>3</v>
      </c>
      <c r="D47" s="299">
        <f>0.73*200/1000*1.1</f>
        <v>0.16059999999999999</v>
      </c>
      <c r="E47" s="300"/>
      <c r="F47" s="246"/>
      <c r="G47" s="246"/>
      <c r="H47" s="202">
        <f t="shared" si="0"/>
        <v>0</v>
      </c>
      <c r="I47" s="190">
        <f t="shared" si="1"/>
        <v>0</v>
      </c>
      <c r="J47" s="190">
        <f t="shared" si="2"/>
        <v>0</v>
      </c>
      <c r="K47" s="203">
        <f t="shared" si="3"/>
        <v>0</v>
      </c>
      <c r="L47" s="192">
        <f>C47*F47</f>
        <v>0</v>
      </c>
      <c r="M47" s="192">
        <f>C47*G47</f>
        <v>0</v>
      </c>
      <c r="N47" s="204">
        <f t="shared" si="4"/>
        <v>0</v>
      </c>
      <c r="O47" s="159" t="s">
        <v>207</v>
      </c>
      <c r="P47" s="160"/>
      <c r="Q47" s="153">
        <f t="shared" si="6"/>
        <v>0</v>
      </c>
    </row>
    <row r="48" spans="2:17" ht="18" customHeight="1" x14ac:dyDescent="0.15">
      <c r="B48" s="294"/>
      <c r="C48" s="273"/>
      <c r="D48" s="297">
        <f>1.4*200/1000*1.1</f>
        <v>0.30800000000000005</v>
      </c>
      <c r="E48" s="298"/>
      <c r="F48" s="246"/>
      <c r="G48" s="246"/>
      <c r="H48" s="166">
        <f t="shared" si="0"/>
        <v>0</v>
      </c>
      <c r="I48" s="155">
        <f t="shared" si="1"/>
        <v>0</v>
      </c>
      <c r="J48" s="155">
        <f t="shared" si="2"/>
        <v>0</v>
      </c>
      <c r="K48" s="167">
        <f t="shared" si="3"/>
        <v>0</v>
      </c>
      <c r="L48" s="157">
        <f>C47*F48</f>
        <v>0</v>
      </c>
      <c r="M48" s="157">
        <f>C47*G48</f>
        <v>0</v>
      </c>
      <c r="N48" s="168">
        <f t="shared" si="4"/>
        <v>0</v>
      </c>
      <c r="O48" s="159"/>
      <c r="P48" s="160" t="s">
        <v>207</v>
      </c>
      <c r="Q48" s="153">
        <f t="shared" si="6"/>
        <v>0</v>
      </c>
    </row>
    <row r="49" spans="2:17" ht="18" customHeight="1" x14ac:dyDescent="0.15">
      <c r="B49" s="294"/>
      <c r="C49" s="277">
        <v>3.2</v>
      </c>
      <c r="D49" s="299">
        <f>0.81*200/1000*1.1</f>
        <v>0.17820000000000003</v>
      </c>
      <c r="E49" s="300"/>
      <c r="F49" s="246"/>
      <c r="G49" s="246"/>
      <c r="H49" s="202">
        <f t="shared" si="0"/>
        <v>0</v>
      </c>
      <c r="I49" s="190">
        <f t="shared" si="1"/>
        <v>0</v>
      </c>
      <c r="J49" s="190">
        <f t="shared" si="2"/>
        <v>0</v>
      </c>
      <c r="K49" s="203">
        <f t="shared" si="3"/>
        <v>0</v>
      </c>
      <c r="L49" s="192">
        <f>C49*F49</f>
        <v>0</v>
      </c>
      <c r="M49" s="192">
        <f>C49*G49</f>
        <v>0</v>
      </c>
      <c r="N49" s="204">
        <f t="shared" si="4"/>
        <v>0</v>
      </c>
      <c r="O49" s="159" t="s">
        <v>203</v>
      </c>
      <c r="P49" s="160"/>
      <c r="Q49" s="153">
        <f t="shared" si="6"/>
        <v>0</v>
      </c>
    </row>
    <row r="50" spans="2:17" ht="18" customHeight="1" x14ac:dyDescent="0.15">
      <c r="B50" s="294"/>
      <c r="C50" s="273"/>
      <c r="D50" s="297">
        <f>1.4*200/1000*1.1</f>
        <v>0.30800000000000005</v>
      </c>
      <c r="E50" s="298"/>
      <c r="F50" s="246"/>
      <c r="G50" s="246"/>
      <c r="H50" s="166">
        <f t="shared" si="0"/>
        <v>0</v>
      </c>
      <c r="I50" s="155">
        <f t="shared" si="1"/>
        <v>0</v>
      </c>
      <c r="J50" s="155">
        <f t="shared" si="2"/>
        <v>0</v>
      </c>
      <c r="K50" s="167">
        <f t="shared" si="3"/>
        <v>0</v>
      </c>
      <c r="L50" s="157">
        <f>C49*F50</f>
        <v>0</v>
      </c>
      <c r="M50" s="157">
        <f>C49*G50</f>
        <v>0</v>
      </c>
      <c r="N50" s="168">
        <f t="shared" si="4"/>
        <v>0</v>
      </c>
      <c r="O50" s="159"/>
      <c r="P50" s="160" t="s">
        <v>205</v>
      </c>
      <c r="Q50" s="153">
        <f t="shared" si="6"/>
        <v>0</v>
      </c>
    </row>
    <row r="51" spans="2:17" ht="18" customHeight="1" x14ac:dyDescent="0.15">
      <c r="B51" s="294"/>
      <c r="C51" s="277">
        <v>4</v>
      </c>
      <c r="D51" s="299">
        <f>1.1*200/1000*1.1</f>
        <v>0.24200000000000005</v>
      </c>
      <c r="E51" s="300"/>
      <c r="F51" s="246"/>
      <c r="G51" s="246"/>
      <c r="H51" s="202">
        <f t="shared" si="0"/>
        <v>0</v>
      </c>
      <c r="I51" s="190">
        <f t="shared" si="1"/>
        <v>0</v>
      </c>
      <c r="J51" s="190">
        <f t="shared" si="2"/>
        <v>0</v>
      </c>
      <c r="K51" s="203">
        <f t="shared" si="3"/>
        <v>0</v>
      </c>
      <c r="L51" s="192">
        <f>C51*F51</f>
        <v>0</v>
      </c>
      <c r="M51" s="192">
        <f>C51*G51</f>
        <v>0</v>
      </c>
      <c r="N51" s="204">
        <f t="shared" si="4"/>
        <v>0</v>
      </c>
      <c r="O51" s="159" t="s">
        <v>202</v>
      </c>
      <c r="P51" s="160"/>
      <c r="Q51" s="172"/>
    </row>
    <row r="52" spans="2:17" ht="18" customHeight="1" x14ac:dyDescent="0.15">
      <c r="B52" s="294"/>
      <c r="C52" s="273"/>
      <c r="D52" s="297">
        <f>2*200/1000*1.1</f>
        <v>0.44000000000000006</v>
      </c>
      <c r="E52" s="298"/>
      <c r="F52" s="246"/>
      <c r="G52" s="246"/>
      <c r="H52" s="166">
        <f t="shared" si="0"/>
        <v>0</v>
      </c>
      <c r="I52" s="155">
        <f t="shared" si="1"/>
        <v>0</v>
      </c>
      <c r="J52" s="155">
        <f t="shared" si="2"/>
        <v>0</v>
      </c>
      <c r="K52" s="167">
        <f t="shared" si="3"/>
        <v>0</v>
      </c>
      <c r="L52" s="157">
        <f>C51*F52</f>
        <v>0</v>
      </c>
      <c r="M52" s="157">
        <f>C51*G52</f>
        <v>0</v>
      </c>
      <c r="N52" s="168">
        <f t="shared" si="4"/>
        <v>0</v>
      </c>
      <c r="O52" s="159"/>
      <c r="P52" s="160" t="s">
        <v>202</v>
      </c>
      <c r="Q52" s="172"/>
    </row>
    <row r="53" spans="2:17" ht="18" customHeight="1" x14ac:dyDescent="0.15">
      <c r="B53" s="294"/>
      <c r="C53" s="277">
        <v>5</v>
      </c>
      <c r="D53" s="299">
        <f>1.3*200/1000*1.1</f>
        <v>0.28600000000000003</v>
      </c>
      <c r="E53" s="300"/>
      <c r="F53" s="246"/>
      <c r="G53" s="246"/>
      <c r="H53" s="202">
        <f t="shared" si="0"/>
        <v>0</v>
      </c>
      <c r="I53" s="190">
        <f t="shared" si="1"/>
        <v>0</v>
      </c>
      <c r="J53" s="190">
        <f t="shared" si="2"/>
        <v>0</v>
      </c>
      <c r="K53" s="203">
        <f t="shared" si="3"/>
        <v>0</v>
      </c>
      <c r="L53" s="192">
        <f>C53*F53</f>
        <v>0</v>
      </c>
      <c r="M53" s="192">
        <f>C53*G53</f>
        <v>0</v>
      </c>
      <c r="N53" s="204">
        <f>L53+M53</f>
        <v>0</v>
      </c>
      <c r="O53" s="159" t="s">
        <v>205</v>
      </c>
      <c r="P53" s="160"/>
      <c r="Q53" s="172"/>
    </row>
    <row r="54" spans="2:17" ht="18" customHeight="1" x14ac:dyDescent="0.15">
      <c r="B54" s="294"/>
      <c r="C54" s="273"/>
      <c r="D54" s="297">
        <f>2*200/1000*1.1</f>
        <v>0.44000000000000006</v>
      </c>
      <c r="E54" s="298"/>
      <c r="F54" s="246"/>
      <c r="G54" s="246"/>
      <c r="H54" s="166">
        <f t="shared" si="0"/>
        <v>0</v>
      </c>
      <c r="I54" s="155">
        <f t="shared" si="1"/>
        <v>0</v>
      </c>
      <c r="J54" s="155">
        <f t="shared" si="2"/>
        <v>0</v>
      </c>
      <c r="K54" s="167">
        <f t="shared" si="3"/>
        <v>0</v>
      </c>
      <c r="L54" s="157">
        <f>C53*F54</f>
        <v>0</v>
      </c>
      <c r="M54" s="157">
        <f>C53*G54</f>
        <v>0</v>
      </c>
      <c r="N54" s="168">
        <f t="shared" si="4"/>
        <v>0</v>
      </c>
      <c r="O54" s="159"/>
      <c r="P54" s="160" t="s">
        <v>207</v>
      </c>
      <c r="Q54" s="172"/>
    </row>
    <row r="55" spans="2:17" ht="18" customHeight="1" x14ac:dyDescent="0.15">
      <c r="B55" s="294"/>
      <c r="C55" s="277">
        <v>6</v>
      </c>
      <c r="D55" s="299">
        <f>1.4*200/1000*1.1</f>
        <v>0.30800000000000005</v>
      </c>
      <c r="E55" s="300"/>
      <c r="F55" s="246"/>
      <c r="G55" s="246"/>
      <c r="H55" s="202">
        <f t="shared" si="0"/>
        <v>0</v>
      </c>
      <c r="I55" s="190">
        <f t="shared" si="1"/>
        <v>0</v>
      </c>
      <c r="J55" s="190">
        <f t="shared" si="2"/>
        <v>0</v>
      </c>
      <c r="K55" s="203">
        <f t="shared" si="3"/>
        <v>0</v>
      </c>
      <c r="L55" s="192">
        <f>C55*F55</f>
        <v>0</v>
      </c>
      <c r="M55" s="192">
        <f>C55*G55</f>
        <v>0</v>
      </c>
      <c r="N55" s="204">
        <f t="shared" si="4"/>
        <v>0</v>
      </c>
      <c r="O55" s="159" t="s">
        <v>202</v>
      </c>
      <c r="P55" s="160"/>
      <c r="Q55" s="172"/>
    </row>
    <row r="56" spans="2:17" ht="18" customHeight="1" thickBot="1" x14ac:dyDescent="0.2">
      <c r="B56" s="263"/>
      <c r="C56" s="280"/>
      <c r="D56" s="301">
        <f>2*200/1000*1.1</f>
        <v>0.44000000000000006</v>
      </c>
      <c r="E56" s="302"/>
      <c r="F56" s="247"/>
      <c r="G56" s="247"/>
      <c r="H56" s="176">
        <f t="shared" si="0"/>
        <v>0</v>
      </c>
      <c r="I56" s="177">
        <f t="shared" si="1"/>
        <v>0</v>
      </c>
      <c r="J56" s="177">
        <f t="shared" si="2"/>
        <v>0</v>
      </c>
      <c r="K56" s="178">
        <f t="shared" si="3"/>
        <v>0</v>
      </c>
      <c r="L56" s="179">
        <f>C55*F56</f>
        <v>0</v>
      </c>
      <c r="M56" s="179">
        <f>C55*G56</f>
        <v>0</v>
      </c>
      <c r="N56" s="180">
        <f t="shared" si="4"/>
        <v>0</v>
      </c>
      <c r="O56" s="143"/>
      <c r="P56" s="144" t="s">
        <v>207</v>
      </c>
      <c r="Q56" s="172"/>
    </row>
    <row r="57" spans="2:17" ht="18" customHeight="1" x14ac:dyDescent="0.15">
      <c r="B57" s="303" t="s">
        <v>210</v>
      </c>
      <c r="C57" s="305">
        <v>2</v>
      </c>
      <c r="D57" s="306">
        <f>0.85*200/1000*1.1</f>
        <v>0.18700000000000003</v>
      </c>
      <c r="E57" s="307"/>
      <c r="F57" s="248"/>
      <c r="G57" s="248"/>
      <c r="H57" s="205">
        <f t="shared" si="0"/>
        <v>0</v>
      </c>
      <c r="I57" s="206">
        <f t="shared" si="1"/>
        <v>0</v>
      </c>
      <c r="J57" s="206">
        <f t="shared" si="2"/>
        <v>0</v>
      </c>
      <c r="K57" s="207">
        <f t="shared" si="3"/>
        <v>0</v>
      </c>
      <c r="L57" s="208">
        <f>C57*F57</f>
        <v>0</v>
      </c>
      <c r="M57" s="208">
        <f>C57*G57</f>
        <v>0</v>
      </c>
      <c r="N57" s="209">
        <f t="shared" si="4"/>
        <v>0</v>
      </c>
      <c r="O57" s="210" t="s">
        <v>207</v>
      </c>
      <c r="P57" s="211"/>
      <c r="Q57" s="153">
        <f t="shared" ref="Q57:Q64" si="7">IF(H57&gt;0,1,0)</f>
        <v>0</v>
      </c>
    </row>
    <row r="58" spans="2:17" ht="18" customHeight="1" x14ac:dyDescent="0.15">
      <c r="B58" s="293"/>
      <c r="C58" s="273"/>
      <c r="D58" s="297">
        <f>1.5*200/1000*1.1</f>
        <v>0.33</v>
      </c>
      <c r="E58" s="298"/>
      <c r="F58" s="246"/>
      <c r="G58" s="246"/>
      <c r="H58" s="166">
        <f t="shared" si="0"/>
        <v>0</v>
      </c>
      <c r="I58" s="155">
        <f t="shared" si="1"/>
        <v>0</v>
      </c>
      <c r="J58" s="155">
        <f t="shared" si="2"/>
        <v>0</v>
      </c>
      <c r="K58" s="167">
        <f t="shared" si="3"/>
        <v>0</v>
      </c>
      <c r="L58" s="157">
        <f>C57*F58</f>
        <v>0</v>
      </c>
      <c r="M58" s="157">
        <f>C57*G58</f>
        <v>0</v>
      </c>
      <c r="N58" s="168">
        <f t="shared" si="4"/>
        <v>0</v>
      </c>
      <c r="O58" s="159"/>
      <c r="P58" s="160" t="s">
        <v>209</v>
      </c>
      <c r="Q58" s="153">
        <f t="shared" si="7"/>
        <v>0</v>
      </c>
    </row>
    <row r="59" spans="2:17" ht="18" customHeight="1" x14ac:dyDescent="0.15">
      <c r="B59" s="294"/>
      <c r="C59" s="277">
        <v>2.5</v>
      </c>
      <c r="D59" s="299">
        <f>0.94*200/1000*1.1</f>
        <v>0.20680000000000001</v>
      </c>
      <c r="E59" s="300"/>
      <c r="F59" s="246"/>
      <c r="G59" s="246"/>
      <c r="H59" s="202">
        <f t="shared" si="0"/>
        <v>0</v>
      </c>
      <c r="I59" s="190">
        <f t="shared" si="1"/>
        <v>0</v>
      </c>
      <c r="J59" s="190">
        <f t="shared" si="2"/>
        <v>0</v>
      </c>
      <c r="K59" s="203">
        <f t="shared" si="3"/>
        <v>0</v>
      </c>
      <c r="L59" s="192">
        <f>C59*F59</f>
        <v>0</v>
      </c>
      <c r="M59" s="192">
        <f>C59*G59</f>
        <v>0</v>
      </c>
      <c r="N59" s="204">
        <f t="shared" si="4"/>
        <v>0</v>
      </c>
      <c r="O59" s="159" t="s">
        <v>207</v>
      </c>
      <c r="P59" s="160"/>
      <c r="Q59" s="153">
        <f t="shared" si="7"/>
        <v>0</v>
      </c>
    </row>
    <row r="60" spans="2:17" ht="18" customHeight="1" x14ac:dyDescent="0.15">
      <c r="B60" s="294"/>
      <c r="C60" s="273"/>
      <c r="D60" s="297">
        <f>2*200/1000*1.1</f>
        <v>0.44000000000000006</v>
      </c>
      <c r="E60" s="298"/>
      <c r="F60" s="246"/>
      <c r="G60" s="246"/>
      <c r="H60" s="166">
        <f t="shared" si="0"/>
        <v>0</v>
      </c>
      <c r="I60" s="155">
        <f t="shared" si="1"/>
        <v>0</v>
      </c>
      <c r="J60" s="155">
        <f t="shared" si="2"/>
        <v>0</v>
      </c>
      <c r="K60" s="167">
        <f t="shared" si="3"/>
        <v>0</v>
      </c>
      <c r="L60" s="157">
        <f>C59*F60</f>
        <v>0</v>
      </c>
      <c r="M60" s="157">
        <f>C59*G60</f>
        <v>0</v>
      </c>
      <c r="N60" s="168">
        <f t="shared" si="4"/>
        <v>0</v>
      </c>
      <c r="O60" s="159"/>
      <c r="P60" s="160" t="s">
        <v>207</v>
      </c>
      <c r="Q60" s="153">
        <f t="shared" si="7"/>
        <v>0</v>
      </c>
    </row>
    <row r="61" spans="2:17" ht="18" customHeight="1" x14ac:dyDescent="0.15">
      <c r="B61" s="294"/>
      <c r="C61" s="277">
        <v>3</v>
      </c>
      <c r="D61" s="299">
        <f>0.94*200/1000*1.1</f>
        <v>0.20680000000000001</v>
      </c>
      <c r="E61" s="300"/>
      <c r="F61" s="246"/>
      <c r="G61" s="246"/>
      <c r="H61" s="202">
        <f t="shared" si="0"/>
        <v>0</v>
      </c>
      <c r="I61" s="190">
        <f t="shared" si="1"/>
        <v>0</v>
      </c>
      <c r="J61" s="190">
        <f t="shared" si="2"/>
        <v>0</v>
      </c>
      <c r="K61" s="203">
        <f t="shared" si="3"/>
        <v>0</v>
      </c>
      <c r="L61" s="192">
        <f>C61*F61</f>
        <v>0</v>
      </c>
      <c r="M61" s="192">
        <f>C61*G61</f>
        <v>0</v>
      </c>
      <c r="N61" s="204">
        <f t="shared" si="4"/>
        <v>0</v>
      </c>
      <c r="O61" s="159" t="s">
        <v>207</v>
      </c>
      <c r="P61" s="160"/>
      <c r="Q61" s="153">
        <f t="shared" si="7"/>
        <v>0</v>
      </c>
    </row>
    <row r="62" spans="2:17" ht="18" customHeight="1" x14ac:dyDescent="0.15">
      <c r="B62" s="294"/>
      <c r="C62" s="273"/>
      <c r="D62" s="297">
        <f>2*200/1000*1.1</f>
        <v>0.44000000000000006</v>
      </c>
      <c r="E62" s="298"/>
      <c r="F62" s="246"/>
      <c r="G62" s="246"/>
      <c r="H62" s="166">
        <f t="shared" si="0"/>
        <v>0</v>
      </c>
      <c r="I62" s="155">
        <f t="shared" si="1"/>
        <v>0</v>
      </c>
      <c r="J62" s="155">
        <f t="shared" si="2"/>
        <v>0</v>
      </c>
      <c r="K62" s="167">
        <f t="shared" si="3"/>
        <v>0</v>
      </c>
      <c r="L62" s="157">
        <f>C61*F62</f>
        <v>0</v>
      </c>
      <c r="M62" s="157">
        <f>C61*G62</f>
        <v>0</v>
      </c>
      <c r="N62" s="168">
        <f t="shared" si="4"/>
        <v>0</v>
      </c>
      <c r="O62" s="159"/>
      <c r="P62" s="160" t="s">
        <v>207</v>
      </c>
      <c r="Q62" s="153">
        <f t="shared" si="7"/>
        <v>0</v>
      </c>
    </row>
    <row r="63" spans="2:17" ht="18" customHeight="1" x14ac:dyDescent="0.15">
      <c r="B63" s="294"/>
      <c r="C63" s="277">
        <v>3.2</v>
      </c>
      <c r="D63" s="299">
        <f>1.3*200/1000*1.1</f>
        <v>0.28600000000000003</v>
      </c>
      <c r="E63" s="300"/>
      <c r="F63" s="246"/>
      <c r="G63" s="246"/>
      <c r="H63" s="202">
        <f t="shared" si="0"/>
        <v>0</v>
      </c>
      <c r="I63" s="190">
        <f t="shared" si="1"/>
        <v>0</v>
      </c>
      <c r="J63" s="190">
        <f t="shared" si="2"/>
        <v>0</v>
      </c>
      <c r="K63" s="203">
        <f t="shared" si="3"/>
        <v>0</v>
      </c>
      <c r="L63" s="192">
        <f>C63*F63</f>
        <v>0</v>
      </c>
      <c r="M63" s="192">
        <f>C63*G63</f>
        <v>0</v>
      </c>
      <c r="N63" s="204">
        <f t="shared" si="4"/>
        <v>0</v>
      </c>
      <c r="O63" s="159" t="s">
        <v>203</v>
      </c>
      <c r="P63" s="160"/>
      <c r="Q63" s="153">
        <f t="shared" si="7"/>
        <v>0</v>
      </c>
    </row>
    <row r="64" spans="2:17" ht="18" customHeight="1" x14ac:dyDescent="0.15">
      <c r="B64" s="294"/>
      <c r="C64" s="273"/>
      <c r="D64" s="297">
        <f>2*200/1000*1.1</f>
        <v>0.44000000000000006</v>
      </c>
      <c r="E64" s="298"/>
      <c r="F64" s="246"/>
      <c r="G64" s="246"/>
      <c r="H64" s="166">
        <f t="shared" si="0"/>
        <v>0</v>
      </c>
      <c r="I64" s="155">
        <f t="shared" si="1"/>
        <v>0</v>
      </c>
      <c r="J64" s="155">
        <f t="shared" si="2"/>
        <v>0</v>
      </c>
      <c r="K64" s="167">
        <f t="shared" si="3"/>
        <v>0</v>
      </c>
      <c r="L64" s="157">
        <f>C63*F64</f>
        <v>0</v>
      </c>
      <c r="M64" s="157">
        <f>C63*G64</f>
        <v>0</v>
      </c>
      <c r="N64" s="168">
        <f t="shared" si="4"/>
        <v>0</v>
      </c>
      <c r="O64" s="159"/>
      <c r="P64" s="160" t="s">
        <v>207</v>
      </c>
      <c r="Q64" s="153">
        <f t="shared" si="7"/>
        <v>0</v>
      </c>
    </row>
    <row r="65" spans="2:31" ht="18" customHeight="1" x14ac:dyDescent="0.15">
      <c r="B65" s="294"/>
      <c r="C65" s="277">
        <v>4</v>
      </c>
      <c r="D65" s="299">
        <f>1.5*200/1000*1.1</f>
        <v>0.33</v>
      </c>
      <c r="E65" s="300"/>
      <c r="F65" s="246"/>
      <c r="G65" s="246"/>
      <c r="H65" s="202">
        <f t="shared" si="0"/>
        <v>0</v>
      </c>
      <c r="I65" s="190">
        <f t="shared" si="1"/>
        <v>0</v>
      </c>
      <c r="J65" s="190">
        <f t="shared" si="2"/>
        <v>0</v>
      </c>
      <c r="K65" s="203">
        <f t="shared" si="3"/>
        <v>0</v>
      </c>
      <c r="L65" s="192">
        <f>C65*F65</f>
        <v>0</v>
      </c>
      <c r="M65" s="192">
        <f>C65*G65</f>
        <v>0</v>
      </c>
      <c r="N65" s="204">
        <f t="shared" si="4"/>
        <v>0</v>
      </c>
      <c r="O65" s="159" t="s">
        <v>207</v>
      </c>
      <c r="P65" s="160"/>
      <c r="Q65" s="172"/>
    </row>
    <row r="66" spans="2:31" ht="18" customHeight="1" x14ac:dyDescent="0.15">
      <c r="B66" s="294"/>
      <c r="C66" s="273"/>
      <c r="D66" s="297">
        <f>2.5*200/1000*1.1</f>
        <v>0.55000000000000004</v>
      </c>
      <c r="E66" s="298"/>
      <c r="F66" s="246"/>
      <c r="G66" s="246"/>
      <c r="H66" s="166">
        <f t="shared" si="0"/>
        <v>0</v>
      </c>
      <c r="I66" s="155">
        <f t="shared" si="1"/>
        <v>0</v>
      </c>
      <c r="J66" s="155">
        <f t="shared" si="2"/>
        <v>0</v>
      </c>
      <c r="K66" s="167">
        <f t="shared" si="3"/>
        <v>0</v>
      </c>
      <c r="L66" s="157">
        <f>C65*F66</f>
        <v>0</v>
      </c>
      <c r="M66" s="157">
        <f>C65*G66</f>
        <v>0</v>
      </c>
      <c r="N66" s="168">
        <f t="shared" si="4"/>
        <v>0</v>
      </c>
      <c r="O66" s="159"/>
      <c r="P66" s="160" t="s">
        <v>207</v>
      </c>
      <c r="Q66" s="172"/>
    </row>
    <row r="67" spans="2:31" ht="18" customHeight="1" x14ac:dyDescent="0.15">
      <c r="B67" s="294"/>
      <c r="C67" s="277">
        <v>5</v>
      </c>
      <c r="D67" s="299">
        <f>1.7*200/1000*1.1</f>
        <v>0.37400000000000005</v>
      </c>
      <c r="E67" s="300"/>
      <c r="F67" s="246"/>
      <c r="G67" s="246"/>
      <c r="H67" s="202">
        <f t="shared" si="0"/>
        <v>0</v>
      </c>
      <c r="I67" s="190">
        <f t="shared" si="1"/>
        <v>0</v>
      </c>
      <c r="J67" s="190">
        <f t="shared" si="2"/>
        <v>0</v>
      </c>
      <c r="K67" s="203">
        <f t="shared" si="3"/>
        <v>0</v>
      </c>
      <c r="L67" s="192">
        <f>C67*F67</f>
        <v>0</v>
      </c>
      <c r="M67" s="192">
        <f>C67*G67</f>
        <v>0</v>
      </c>
      <c r="N67" s="204">
        <f t="shared" si="4"/>
        <v>0</v>
      </c>
      <c r="O67" s="159" t="s">
        <v>207</v>
      </c>
      <c r="P67" s="160"/>
      <c r="Q67" s="172"/>
    </row>
    <row r="68" spans="2:31" ht="18" customHeight="1" x14ac:dyDescent="0.15">
      <c r="B68" s="304"/>
      <c r="C68" s="273"/>
      <c r="D68" s="297">
        <f>2.5*200/1000*1.1</f>
        <v>0.55000000000000004</v>
      </c>
      <c r="E68" s="298"/>
      <c r="F68" s="249"/>
      <c r="G68" s="249"/>
      <c r="H68" s="212">
        <f t="shared" si="0"/>
        <v>0</v>
      </c>
      <c r="I68" s="155">
        <f t="shared" si="1"/>
        <v>0</v>
      </c>
      <c r="J68" s="155">
        <f t="shared" si="2"/>
        <v>0</v>
      </c>
      <c r="K68" s="167">
        <f t="shared" si="3"/>
        <v>0</v>
      </c>
      <c r="L68" s="157">
        <f>C67*F68</f>
        <v>0</v>
      </c>
      <c r="M68" s="157">
        <f>C67*G68</f>
        <v>0</v>
      </c>
      <c r="N68" s="168">
        <f t="shared" si="4"/>
        <v>0</v>
      </c>
      <c r="O68" s="159"/>
      <c r="P68" s="160" t="s">
        <v>207</v>
      </c>
      <c r="Q68" s="172"/>
    </row>
    <row r="69" spans="2:31" ht="18" customHeight="1" x14ac:dyDescent="0.15">
      <c r="B69" s="304"/>
      <c r="C69" s="277">
        <v>6</v>
      </c>
      <c r="D69" s="299">
        <f>1.7*200/1000*1.1</f>
        <v>0.37400000000000005</v>
      </c>
      <c r="E69" s="300"/>
      <c r="F69" s="249"/>
      <c r="G69" s="249"/>
      <c r="H69" s="213">
        <f t="shared" si="0"/>
        <v>0</v>
      </c>
      <c r="I69" s="190">
        <f t="shared" si="1"/>
        <v>0</v>
      </c>
      <c r="J69" s="190">
        <f t="shared" si="2"/>
        <v>0</v>
      </c>
      <c r="K69" s="203">
        <f t="shared" si="3"/>
        <v>0</v>
      </c>
      <c r="L69" s="192">
        <f>C69*F69</f>
        <v>0</v>
      </c>
      <c r="M69" s="192">
        <f>C69*G69</f>
        <v>0</v>
      </c>
      <c r="N69" s="204">
        <f t="shared" si="4"/>
        <v>0</v>
      </c>
      <c r="O69" s="159" t="s">
        <v>207</v>
      </c>
      <c r="P69" s="160"/>
      <c r="Q69" s="172"/>
      <c r="R69" s="214"/>
      <c r="S69" s="214"/>
      <c r="T69" s="214"/>
      <c r="U69" s="214"/>
      <c r="V69" s="214"/>
      <c r="W69" s="214"/>
      <c r="X69" s="214"/>
      <c r="Y69" s="214"/>
      <c r="Z69" s="214"/>
      <c r="AA69" s="214"/>
      <c r="AB69" s="214"/>
      <c r="AC69" s="214"/>
      <c r="AD69" s="214"/>
      <c r="AE69" s="214"/>
    </row>
    <row r="70" spans="2:31" ht="18" customHeight="1" thickBot="1" x14ac:dyDescent="0.2">
      <c r="B70" s="263"/>
      <c r="C70" s="280"/>
      <c r="D70" s="301">
        <f>2.5*200/1000*1.1</f>
        <v>0.55000000000000004</v>
      </c>
      <c r="E70" s="302"/>
      <c r="F70" s="247"/>
      <c r="G70" s="247"/>
      <c r="H70" s="176">
        <f t="shared" si="0"/>
        <v>0</v>
      </c>
      <c r="I70" s="177">
        <f t="shared" si="1"/>
        <v>0</v>
      </c>
      <c r="J70" s="177">
        <f t="shared" si="2"/>
        <v>0</v>
      </c>
      <c r="K70" s="178">
        <f t="shared" si="3"/>
        <v>0</v>
      </c>
      <c r="L70" s="179">
        <f>C69*F70</f>
        <v>0</v>
      </c>
      <c r="M70" s="179">
        <f>C69*G70</f>
        <v>0</v>
      </c>
      <c r="N70" s="180">
        <f t="shared" si="4"/>
        <v>0</v>
      </c>
      <c r="O70" s="143"/>
      <c r="P70" s="144" t="s">
        <v>207</v>
      </c>
      <c r="Q70" s="172"/>
      <c r="R70" s="215"/>
      <c r="S70" s="215"/>
      <c r="T70" s="215"/>
      <c r="U70" s="216"/>
      <c r="V70" s="215"/>
      <c r="W70" s="214"/>
      <c r="X70" s="214"/>
      <c r="Y70" s="214"/>
      <c r="Z70" s="214"/>
      <c r="AA70" s="214"/>
      <c r="AB70" s="214"/>
      <c r="AC70" s="214"/>
      <c r="AD70" s="214"/>
      <c r="AE70" s="214"/>
    </row>
    <row r="71" spans="2:31" ht="18" customHeight="1" x14ac:dyDescent="0.15">
      <c r="B71" s="135"/>
      <c r="C71" s="135"/>
      <c r="D71" s="135"/>
      <c r="E71" s="217"/>
      <c r="F71" s="218">
        <f t="shared" ref="F71:N71" si="8">SUM(F17:F70)</f>
        <v>4</v>
      </c>
      <c r="G71" s="218">
        <f t="shared" si="8"/>
        <v>1</v>
      </c>
      <c r="H71" s="218">
        <f t="shared" si="8"/>
        <v>5</v>
      </c>
      <c r="I71" s="217">
        <f t="shared" si="8"/>
        <v>0.8</v>
      </c>
      <c r="J71" s="217">
        <f t="shared" si="8"/>
        <v>0.2</v>
      </c>
      <c r="K71" s="219">
        <f t="shared" si="8"/>
        <v>1</v>
      </c>
      <c r="L71" s="220">
        <f t="shared" si="8"/>
        <v>20</v>
      </c>
      <c r="M71" s="220">
        <f t="shared" si="8"/>
        <v>5</v>
      </c>
      <c r="N71" s="220">
        <f t="shared" si="8"/>
        <v>25</v>
      </c>
      <c r="O71" s="137"/>
      <c r="P71" s="137"/>
      <c r="Q71" s="221">
        <f>SUM(Q17:Q70)</f>
        <v>0</v>
      </c>
      <c r="R71" s="214"/>
      <c r="S71" s="214"/>
      <c r="T71" s="214"/>
      <c r="U71" s="214"/>
      <c r="V71" s="214"/>
      <c r="W71" s="214"/>
      <c r="X71" s="214"/>
      <c r="Y71" s="214"/>
      <c r="Z71" s="214"/>
      <c r="AA71" s="214"/>
      <c r="AB71" s="214"/>
      <c r="AC71" s="214"/>
      <c r="AD71" s="214"/>
      <c r="AE71" s="214"/>
    </row>
    <row r="72" spans="2:31" x14ac:dyDescent="0.15">
      <c r="B72" s="135"/>
      <c r="C72" s="135"/>
      <c r="D72" s="135"/>
      <c r="E72" s="217"/>
      <c r="F72" s="217"/>
      <c r="G72" s="217"/>
      <c r="H72" s="218"/>
      <c r="I72" s="219"/>
      <c r="J72" s="219"/>
      <c r="K72" s="222"/>
      <c r="L72" s="222"/>
      <c r="M72" s="137"/>
      <c r="N72" s="137"/>
      <c r="O72" s="137"/>
      <c r="R72" s="214"/>
      <c r="S72" s="214"/>
      <c r="T72" s="214"/>
      <c r="U72" s="214"/>
      <c r="V72" s="214"/>
      <c r="W72" s="214"/>
      <c r="X72" s="214"/>
      <c r="Y72" s="214"/>
      <c r="Z72" s="214"/>
      <c r="AA72" s="214"/>
      <c r="AB72" s="214"/>
      <c r="AC72" s="214"/>
      <c r="AD72" s="214"/>
      <c r="AE72" s="214"/>
    </row>
    <row r="73" spans="2:31" ht="14.25" thickBot="1" x14ac:dyDescent="0.2">
      <c r="B73" s="135"/>
      <c r="C73" s="218"/>
      <c r="D73" s="138"/>
      <c r="E73" s="138"/>
      <c r="F73" s="138"/>
      <c r="G73" s="138"/>
      <c r="H73" s="218"/>
      <c r="I73" s="222"/>
      <c r="J73" s="222"/>
      <c r="K73" s="222"/>
      <c r="L73" s="222"/>
      <c r="M73" s="137"/>
      <c r="N73" s="137"/>
      <c r="O73" s="137"/>
      <c r="P73" s="137"/>
      <c r="Q73" s="137"/>
      <c r="R73" s="214"/>
      <c r="S73" s="214"/>
      <c r="T73" s="214"/>
      <c r="U73" s="214"/>
      <c r="V73" s="214"/>
      <c r="W73" s="214"/>
      <c r="X73" s="214"/>
      <c r="Y73" s="214"/>
      <c r="Z73" s="214"/>
      <c r="AA73" s="214"/>
      <c r="AB73" s="214"/>
      <c r="AC73" s="214"/>
      <c r="AD73" s="214"/>
      <c r="AE73" s="214"/>
    </row>
    <row r="74" spans="2:31" ht="18" customHeight="1" x14ac:dyDescent="0.15">
      <c r="B74" s="135"/>
      <c r="C74" s="218"/>
      <c r="D74" s="138"/>
      <c r="E74" s="138"/>
      <c r="F74" s="138"/>
      <c r="G74" s="138"/>
      <c r="H74" s="223" t="s">
        <v>43</v>
      </c>
      <c r="I74" s="330" t="s">
        <v>211</v>
      </c>
      <c r="J74" s="331"/>
      <c r="K74" s="267" t="s">
        <v>45</v>
      </c>
      <c r="L74" s="334"/>
      <c r="M74" s="334" t="s">
        <v>55</v>
      </c>
      <c r="N74" s="308" t="s">
        <v>56</v>
      </c>
      <c r="O74" s="309"/>
      <c r="P74" s="310"/>
      <c r="Q74" s="137"/>
      <c r="R74" s="224"/>
      <c r="S74" s="225"/>
      <c r="T74" s="225"/>
      <c r="U74" s="225"/>
      <c r="V74" s="225"/>
      <c r="W74" s="225"/>
      <c r="X74" s="225"/>
      <c r="Y74" s="225"/>
      <c r="Z74" s="225"/>
      <c r="AA74" s="225"/>
      <c r="AB74" s="225"/>
      <c r="AC74" s="225"/>
      <c r="AD74" s="214"/>
      <c r="AE74" s="214"/>
    </row>
    <row r="75" spans="2:31" ht="13.5" customHeight="1" thickBot="1" x14ac:dyDescent="0.2">
      <c r="B75" s="135"/>
      <c r="C75" s="218"/>
      <c r="D75" s="138"/>
      <c r="E75" s="138"/>
      <c r="F75" s="138"/>
      <c r="G75" s="138"/>
      <c r="H75" s="226"/>
      <c r="I75" s="332"/>
      <c r="J75" s="333"/>
      <c r="K75" s="227" t="s">
        <v>57</v>
      </c>
      <c r="L75" s="228" t="s">
        <v>58</v>
      </c>
      <c r="M75" s="335"/>
      <c r="N75" s="311"/>
      <c r="O75" s="312"/>
      <c r="P75" s="313"/>
      <c r="R75" s="225"/>
      <c r="S75" s="225"/>
      <c r="T75" s="225"/>
      <c r="U75" s="225"/>
      <c r="V75" s="225"/>
      <c r="W75" s="225"/>
      <c r="X75" s="225"/>
      <c r="Y75" s="225"/>
      <c r="Z75" s="225"/>
      <c r="AA75" s="225"/>
      <c r="AB75" s="225"/>
      <c r="AC75" s="225"/>
      <c r="AD75" s="214"/>
      <c r="AE75" s="214"/>
    </row>
    <row r="76" spans="2:31" ht="22.5" customHeight="1" thickBot="1" x14ac:dyDescent="0.2">
      <c r="B76" s="314" t="s">
        <v>59</v>
      </c>
      <c r="C76" s="315"/>
      <c r="D76" s="315"/>
      <c r="E76" s="315"/>
      <c r="F76" s="315"/>
      <c r="G76" s="316"/>
      <c r="H76" s="229" t="str">
        <f>IF(H71&gt;10,"×","〇")</f>
        <v>〇</v>
      </c>
      <c r="I76" s="317" t="str">
        <f>IF(K71&gt;2,"×","〇")</f>
        <v>〇</v>
      </c>
      <c r="J76" s="318"/>
      <c r="K76" s="230" t="str">
        <f>IF(Q71=0,IF(N71&lt;10,"×","〇"),IF(N71&lt;16,"×","〇"))</f>
        <v>〇</v>
      </c>
      <c r="L76" s="231" t="str">
        <f>IF(OR(L71&gt;20,N71&gt;26),"×",IF(N71=0,"×","〇"))</f>
        <v>〇</v>
      </c>
      <c r="M76" s="231" t="str">
        <f>IF(AND(H76="〇",I76="〇",K76="〇",L76="〇"),"〇","×")</f>
        <v>〇</v>
      </c>
      <c r="N76" s="319">
        <f>IF(M76="×","－",K85)</f>
        <v>1</v>
      </c>
      <c r="O76" s="320"/>
      <c r="P76" s="321"/>
      <c r="R76" s="232"/>
      <c r="S76" s="232"/>
      <c r="T76" s="215"/>
      <c r="U76" s="215"/>
      <c r="V76" s="215"/>
      <c r="W76" s="215"/>
      <c r="X76" s="215"/>
      <c r="Y76" s="233"/>
      <c r="Z76" s="215"/>
      <c r="AA76" s="215"/>
      <c r="AB76" s="215"/>
      <c r="AC76" s="215"/>
      <c r="AD76" s="214"/>
      <c r="AE76" s="214"/>
    </row>
    <row r="77" spans="2:31" x14ac:dyDescent="0.15">
      <c r="B77" s="135"/>
      <c r="C77" s="135"/>
      <c r="D77" s="135"/>
      <c r="E77" s="135"/>
      <c r="F77" s="135"/>
      <c r="G77" s="135"/>
      <c r="H77" s="135"/>
      <c r="I77" s="135"/>
      <c r="J77" s="135"/>
      <c r="K77" s="135"/>
      <c r="L77" s="135"/>
      <c r="M77" s="137"/>
      <c r="N77" s="137"/>
      <c r="O77" s="137"/>
      <c r="R77" s="232"/>
      <c r="S77" s="215"/>
      <c r="T77" s="215"/>
      <c r="U77" s="215"/>
      <c r="V77" s="233"/>
      <c r="W77" s="233"/>
      <c r="X77" s="233"/>
      <c r="Y77" s="233"/>
      <c r="Z77" s="233"/>
      <c r="AA77" s="233"/>
      <c r="AB77" s="233"/>
      <c r="AC77" s="233"/>
      <c r="AD77" s="214"/>
      <c r="AE77" s="214"/>
    </row>
    <row r="78" spans="2:31" ht="14.25" thickBot="1" x14ac:dyDescent="0.2">
      <c r="B78" s="135" t="s">
        <v>60</v>
      </c>
      <c r="C78" s="135"/>
      <c r="D78" s="135"/>
      <c r="E78" s="135"/>
      <c r="F78" s="135"/>
      <c r="G78" s="135"/>
      <c r="H78" s="135"/>
      <c r="I78" s="135"/>
      <c r="J78" s="135"/>
      <c r="K78" s="135"/>
      <c r="L78" s="135"/>
      <c r="M78" s="137"/>
      <c r="N78" s="137"/>
      <c r="O78" s="137"/>
      <c r="R78" s="232"/>
      <c r="S78" s="233"/>
      <c r="T78" s="215"/>
      <c r="U78" s="215"/>
      <c r="V78" s="215"/>
      <c r="W78" s="215"/>
      <c r="X78" s="215"/>
      <c r="Y78" s="215"/>
      <c r="Z78" s="233"/>
      <c r="AA78" s="233"/>
      <c r="AB78" s="233"/>
      <c r="AC78" s="233"/>
      <c r="AD78" s="214"/>
      <c r="AE78" s="214"/>
    </row>
    <row r="79" spans="2:31" ht="14.25" thickBot="1" x14ac:dyDescent="0.2">
      <c r="B79" s="322" t="s">
        <v>61</v>
      </c>
      <c r="C79" s="323"/>
      <c r="D79" s="135"/>
      <c r="H79" s="324" t="s">
        <v>212</v>
      </c>
      <c r="I79" s="325"/>
      <c r="J79" s="326"/>
      <c r="K79" s="135"/>
      <c r="L79" s="135"/>
      <c r="M79" s="137"/>
      <c r="N79" s="137"/>
      <c r="O79" s="137"/>
      <c r="R79" s="232"/>
      <c r="S79" s="233"/>
      <c r="T79" s="233"/>
      <c r="U79" s="233"/>
      <c r="V79" s="233"/>
      <c r="W79" s="233"/>
      <c r="X79" s="233"/>
      <c r="Y79" s="215"/>
      <c r="Z79" s="233"/>
      <c r="AA79" s="215"/>
      <c r="AB79" s="215"/>
      <c r="AC79" s="233"/>
      <c r="AD79" s="214"/>
      <c r="AE79" s="214"/>
    </row>
    <row r="80" spans="2:31" ht="27" customHeight="1" thickBot="1" x14ac:dyDescent="0.2">
      <c r="B80" s="259">
        <v>1</v>
      </c>
      <c r="C80" s="234" t="s">
        <v>213</v>
      </c>
      <c r="D80" s="135"/>
      <c r="H80" s="327">
        <f>IF(I76="×","-",IF(N76=2.5,(N76-B80)*1000/100,(K85-B80)*1000/100))</f>
        <v>0</v>
      </c>
      <c r="I80" s="328"/>
      <c r="J80" s="101" t="s">
        <v>214</v>
      </c>
      <c r="K80" s="135"/>
      <c r="L80" s="135"/>
      <c r="M80" s="137"/>
      <c r="N80" s="137"/>
      <c r="O80" s="137"/>
      <c r="R80" s="232"/>
      <c r="S80" s="233"/>
      <c r="T80" s="215"/>
      <c r="U80" s="215"/>
      <c r="V80" s="215"/>
      <c r="W80" s="215"/>
      <c r="X80" s="215"/>
      <c r="Y80" s="233"/>
      <c r="Z80" s="233"/>
      <c r="AA80" s="233"/>
      <c r="AB80" s="233"/>
      <c r="AC80" s="233"/>
      <c r="AD80" s="214"/>
      <c r="AE80" s="214"/>
    </row>
    <row r="81" spans="2:31" x14ac:dyDescent="0.15">
      <c r="B81" s="135" t="s">
        <v>215</v>
      </c>
      <c r="C81" s="135"/>
      <c r="D81" s="135"/>
      <c r="E81" s="135"/>
      <c r="F81" s="135"/>
      <c r="G81" s="135"/>
      <c r="H81" s="135"/>
      <c r="I81" s="135" t="s">
        <v>65</v>
      </c>
      <c r="J81" s="135"/>
      <c r="K81" s="135"/>
      <c r="L81" s="135"/>
      <c r="M81" s="137"/>
      <c r="N81" s="137"/>
      <c r="O81" s="137"/>
      <c r="R81" s="232"/>
      <c r="S81" s="233"/>
      <c r="T81" s="233"/>
      <c r="U81" s="233"/>
      <c r="V81" s="233"/>
      <c r="W81" s="233"/>
      <c r="X81" s="233"/>
      <c r="Y81" s="215"/>
      <c r="Z81" s="233"/>
      <c r="AA81" s="215"/>
      <c r="AB81" s="215"/>
      <c r="AC81" s="233"/>
      <c r="AD81" s="214"/>
      <c r="AE81" s="214"/>
    </row>
    <row r="82" spans="2:31" ht="15" customHeight="1" x14ac:dyDescent="0.15">
      <c r="B82" s="135"/>
      <c r="C82" s="135"/>
      <c r="D82" s="135"/>
      <c r="E82" s="135"/>
      <c r="F82" s="135"/>
      <c r="G82" s="135"/>
      <c r="H82" s="135"/>
      <c r="I82" s="135"/>
      <c r="J82" s="135"/>
      <c r="K82" s="135"/>
      <c r="L82" s="135"/>
      <c r="M82" s="137"/>
      <c r="N82" s="137"/>
      <c r="O82" s="137"/>
      <c r="R82" s="214"/>
      <c r="S82" s="214"/>
      <c r="T82" s="214"/>
      <c r="U82" s="214"/>
      <c r="V82" s="214"/>
      <c r="W82" s="214"/>
      <c r="X82" s="214"/>
      <c r="Y82" s="214"/>
      <c r="Z82" s="214"/>
      <c r="AA82" s="214"/>
      <c r="AB82" s="214"/>
      <c r="AC82" s="214"/>
      <c r="AD82" s="214"/>
      <c r="AE82" s="214"/>
    </row>
    <row r="83" spans="2:31" ht="15" customHeight="1" thickBot="1" x14ac:dyDescent="0.2">
      <c r="B83" s="135" t="s">
        <v>66</v>
      </c>
      <c r="C83" s="135"/>
      <c r="D83" s="135"/>
      <c r="E83" s="135" t="s">
        <v>67</v>
      </c>
      <c r="F83" s="135"/>
      <c r="G83" s="135"/>
      <c r="H83" s="135" t="s">
        <v>68</v>
      </c>
      <c r="I83" s="135"/>
      <c r="J83" s="137"/>
      <c r="K83" s="137" t="s">
        <v>68</v>
      </c>
      <c r="L83" s="137"/>
      <c r="R83" s="214"/>
      <c r="S83" s="214"/>
      <c r="T83" s="214"/>
      <c r="U83" s="214"/>
      <c r="V83" s="214"/>
      <c r="W83" s="214"/>
      <c r="X83" s="214"/>
      <c r="Y83" s="214"/>
      <c r="Z83" s="214"/>
      <c r="AA83" s="214"/>
      <c r="AB83" s="214"/>
      <c r="AC83" s="214"/>
      <c r="AD83" s="214"/>
      <c r="AE83" s="214"/>
    </row>
    <row r="84" spans="2:31" ht="15" customHeight="1" x14ac:dyDescent="0.15">
      <c r="B84" s="45" t="s">
        <v>188</v>
      </c>
      <c r="C84" s="236"/>
      <c r="D84" s="329" t="s">
        <v>216</v>
      </c>
      <c r="E84" s="235" t="s">
        <v>70</v>
      </c>
      <c r="F84" s="236"/>
      <c r="G84" s="329" t="s">
        <v>216</v>
      </c>
      <c r="H84" s="235" t="s">
        <v>217</v>
      </c>
      <c r="I84" s="236"/>
      <c r="J84" s="329" t="s">
        <v>218</v>
      </c>
      <c r="K84" s="237" t="s">
        <v>72</v>
      </c>
      <c r="L84" s="238"/>
    </row>
    <row r="85" spans="2:31" ht="15" customHeight="1" thickBot="1" x14ac:dyDescent="0.2">
      <c r="B85" s="242">
        <v>3.5</v>
      </c>
      <c r="C85" s="239" t="s">
        <v>213</v>
      </c>
      <c r="D85" s="329"/>
      <c r="E85" s="243">
        <v>1.5</v>
      </c>
      <c r="F85" s="239" t="s">
        <v>219</v>
      </c>
      <c r="G85" s="329"/>
      <c r="H85" s="242">
        <f>K71</f>
        <v>1</v>
      </c>
      <c r="I85" s="239" t="s">
        <v>220</v>
      </c>
      <c r="J85" s="329"/>
      <c r="K85" s="244">
        <f>B85-E85-H85</f>
        <v>1</v>
      </c>
      <c r="L85" s="240" t="s">
        <v>213</v>
      </c>
    </row>
    <row r="86" spans="2:31" ht="15" customHeight="1" x14ac:dyDescent="0.15">
      <c r="B86" s="135"/>
      <c r="C86" s="135"/>
      <c r="D86" s="135"/>
      <c r="E86" s="135"/>
      <c r="F86" s="135"/>
      <c r="G86" s="135"/>
      <c r="H86" s="135"/>
      <c r="I86" s="135"/>
      <c r="J86" s="137"/>
      <c r="K86" s="241" t="s">
        <v>221</v>
      </c>
    </row>
    <row r="87" spans="2:31" ht="15" customHeight="1" x14ac:dyDescent="0.15">
      <c r="B87" s="135"/>
      <c r="C87" s="135"/>
      <c r="D87" s="135"/>
      <c r="E87" s="135"/>
      <c r="F87" s="135"/>
      <c r="G87" s="135"/>
      <c r="H87" s="135"/>
      <c r="I87" s="135"/>
      <c r="J87" s="135"/>
      <c r="K87" s="135"/>
      <c r="L87" s="137"/>
      <c r="M87" s="137"/>
      <c r="N87" s="137"/>
      <c r="O87" s="129"/>
    </row>
    <row r="88" spans="2:31" ht="15" customHeight="1" x14ac:dyDescent="0.15">
      <c r="B88" s="135"/>
      <c r="C88" s="135"/>
      <c r="D88" s="135"/>
      <c r="E88" s="135"/>
      <c r="F88" s="135"/>
      <c r="G88" s="135"/>
      <c r="H88" s="135"/>
      <c r="I88" s="135"/>
      <c r="J88" s="135"/>
      <c r="K88" s="135"/>
      <c r="L88" s="135"/>
      <c r="M88" s="137"/>
      <c r="N88" s="137"/>
      <c r="O88" s="137"/>
    </row>
    <row r="89" spans="2:31" ht="15" customHeight="1" x14ac:dyDescent="0.15">
      <c r="B89" s="135"/>
      <c r="C89" s="135"/>
      <c r="D89" s="135"/>
      <c r="E89" s="135"/>
      <c r="F89" s="135"/>
      <c r="G89" s="135"/>
      <c r="H89" s="135"/>
      <c r="I89" s="135"/>
      <c r="J89" s="135"/>
      <c r="K89" s="135"/>
      <c r="L89" s="135"/>
      <c r="M89" s="137"/>
      <c r="N89" s="137"/>
      <c r="O89" s="137"/>
    </row>
    <row r="90" spans="2:31" ht="15" customHeight="1" x14ac:dyDescent="0.15">
      <c r="B90" s="135"/>
      <c r="C90" s="135"/>
      <c r="D90" s="135"/>
      <c r="E90" s="135"/>
      <c r="F90" s="135"/>
      <c r="G90" s="135"/>
      <c r="H90" s="135"/>
      <c r="I90" s="135"/>
      <c r="J90" s="135"/>
      <c r="K90" s="135"/>
      <c r="L90" s="135"/>
      <c r="M90" s="137"/>
      <c r="N90" s="137"/>
      <c r="O90" s="137"/>
    </row>
    <row r="91" spans="2:31" ht="15" customHeight="1" x14ac:dyDescent="0.15">
      <c r="B91" s="135"/>
      <c r="C91" s="135"/>
      <c r="D91" s="135"/>
      <c r="E91" s="135"/>
      <c r="F91" s="135"/>
      <c r="G91" s="135"/>
      <c r="H91" s="135"/>
      <c r="I91" s="135"/>
      <c r="J91" s="135"/>
      <c r="K91" s="135"/>
      <c r="L91" s="135"/>
      <c r="M91" s="137"/>
      <c r="N91" s="137"/>
      <c r="O91" s="137"/>
    </row>
    <row r="92" spans="2:31" x14ac:dyDescent="0.15">
      <c r="B92" s="135"/>
      <c r="C92" s="135"/>
      <c r="D92" s="135"/>
      <c r="E92" s="135"/>
      <c r="F92" s="135"/>
      <c r="G92" s="135"/>
      <c r="H92" s="135"/>
      <c r="I92" s="135"/>
      <c r="J92" s="135"/>
      <c r="K92" s="135"/>
      <c r="L92" s="135"/>
      <c r="M92" s="137"/>
      <c r="N92" s="137"/>
      <c r="O92" s="137"/>
    </row>
    <row r="93" spans="2:31" x14ac:dyDescent="0.15">
      <c r="B93" s="135"/>
      <c r="C93" s="135"/>
      <c r="D93" s="135"/>
      <c r="E93" s="135"/>
      <c r="F93" s="135"/>
      <c r="G93" s="135"/>
      <c r="H93" s="135"/>
      <c r="I93" s="135"/>
      <c r="J93" s="135"/>
      <c r="K93" s="135"/>
      <c r="L93" s="135"/>
      <c r="N93" s="137"/>
      <c r="O93" s="137"/>
    </row>
    <row r="94" spans="2:31" x14ac:dyDescent="0.15">
      <c r="O94" s="137"/>
    </row>
  </sheetData>
  <sheetProtection algorithmName="SHA-512" hashValue="9eFZ+XaNXSA7ubWVqo9XyrGOvXO821ixY4HHwu1QRhUF8eQuvcADkMxxe/Bht8hA09DjdnVLJc/zb2zh1mtcIA==" saltValue="1VZKEJObnNP13UQCCiOUzA==" spinCount="100000" sheet="1" objects="1" scenarios="1" formatCells="0" selectLockedCells="1"/>
  <mergeCells count="107">
    <mergeCell ref="B79:C79"/>
    <mergeCell ref="D84:D85"/>
    <mergeCell ref="G84:G85"/>
    <mergeCell ref="J84:J85"/>
    <mergeCell ref="H79:J79"/>
    <mergeCell ref="H80:I80"/>
    <mergeCell ref="I74:J75"/>
    <mergeCell ref="K74:L74"/>
    <mergeCell ref="M74:M75"/>
    <mergeCell ref="N74:P75"/>
    <mergeCell ref="B76:G76"/>
    <mergeCell ref="I76:J76"/>
    <mergeCell ref="N76:P76"/>
    <mergeCell ref="C67:C68"/>
    <mergeCell ref="D67:E67"/>
    <mergeCell ref="D68:E68"/>
    <mergeCell ref="C69:C70"/>
    <mergeCell ref="D69:E69"/>
    <mergeCell ref="D70:E70"/>
    <mergeCell ref="C63:C64"/>
    <mergeCell ref="D63:E63"/>
    <mergeCell ref="D64:E64"/>
    <mergeCell ref="C65:C66"/>
    <mergeCell ref="D65:E65"/>
    <mergeCell ref="D66:E66"/>
    <mergeCell ref="B57:B70"/>
    <mergeCell ref="C57:C58"/>
    <mergeCell ref="D57:E57"/>
    <mergeCell ref="D58:E58"/>
    <mergeCell ref="C59:C60"/>
    <mergeCell ref="D59:E59"/>
    <mergeCell ref="D60:E60"/>
    <mergeCell ref="C61:C62"/>
    <mergeCell ref="D61:E61"/>
    <mergeCell ref="D62:E62"/>
    <mergeCell ref="B43:B56"/>
    <mergeCell ref="C43:C44"/>
    <mergeCell ref="D43:E43"/>
    <mergeCell ref="D44:E44"/>
    <mergeCell ref="C45:C46"/>
    <mergeCell ref="D45:E45"/>
    <mergeCell ref="D46:E46"/>
    <mergeCell ref="C47:C48"/>
    <mergeCell ref="D47:E47"/>
    <mergeCell ref="D48:E48"/>
    <mergeCell ref="C53:C54"/>
    <mergeCell ref="D53:E53"/>
    <mergeCell ref="D54:E54"/>
    <mergeCell ref="C55:C56"/>
    <mergeCell ref="D55:E55"/>
    <mergeCell ref="D56:E56"/>
    <mergeCell ref="C49:C50"/>
    <mergeCell ref="D49:E49"/>
    <mergeCell ref="D50:E50"/>
    <mergeCell ref="C51:C52"/>
    <mergeCell ref="D51:E51"/>
    <mergeCell ref="D52:E52"/>
    <mergeCell ref="B37:B42"/>
    <mergeCell ref="C37:C38"/>
    <mergeCell ref="D37:E37"/>
    <mergeCell ref="D38:E38"/>
    <mergeCell ref="C39:C40"/>
    <mergeCell ref="D39:E39"/>
    <mergeCell ref="D40:E40"/>
    <mergeCell ref="C41:C42"/>
    <mergeCell ref="D41:E41"/>
    <mergeCell ref="D42:E42"/>
    <mergeCell ref="C23:C24"/>
    <mergeCell ref="D23:E23"/>
    <mergeCell ref="D24:E24"/>
    <mergeCell ref="C25:C26"/>
    <mergeCell ref="D25:E25"/>
    <mergeCell ref="D26:E26"/>
    <mergeCell ref="B31:B36"/>
    <mergeCell ref="C31:C32"/>
    <mergeCell ref="D31:E31"/>
    <mergeCell ref="D32:E32"/>
    <mergeCell ref="C33:C34"/>
    <mergeCell ref="D33:E33"/>
    <mergeCell ref="D34:E34"/>
    <mergeCell ref="C35:C36"/>
    <mergeCell ref="D35:E35"/>
    <mergeCell ref="D36:E36"/>
    <mergeCell ref="B2:E3"/>
    <mergeCell ref="B15:B16"/>
    <mergeCell ref="C15:C16"/>
    <mergeCell ref="D15:E16"/>
    <mergeCell ref="F15:H15"/>
    <mergeCell ref="I15:K15"/>
    <mergeCell ref="L15:N15"/>
    <mergeCell ref="O15:P15"/>
    <mergeCell ref="B17:B30"/>
    <mergeCell ref="C17:C18"/>
    <mergeCell ref="D17:E17"/>
    <mergeCell ref="D18:E18"/>
    <mergeCell ref="C19:C20"/>
    <mergeCell ref="D19:E19"/>
    <mergeCell ref="D20:E20"/>
    <mergeCell ref="C21:C22"/>
    <mergeCell ref="C27:C28"/>
    <mergeCell ref="D27:E27"/>
    <mergeCell ref="D28:E28"/>
    <mergeCell ref="C29:C30"/>
    <mergeCell ref="D29:E29"/>
    <mergeCell ref="D30:E30"/>
    <mergeCell ref="D21:E21"/>
    <mergeCell ref="D22:E22"/>
  </mergeCells>
  <phoneticPr fontId="1"/>
  <dataValidations count="1">
    <dataValidation type="decimal" operator="lessThanOrEqual" allowBlank="1" showInputMessage="1" showErrorMessage="1" error="負荷オーバーです" sqref="B80 IX80 ST80 ACP80 AML80 AWH80 BGD80 BPZ80 BZV80 CJR80 CTN80 DDJ80 DNF80 DXB80 EGX80 EQT80 FAP80 FKL80 FUH80 GED80 GNZ80 GXV80 HHR80 HRN80 IBJ80 ILF80 IVB80 JEX80 JOT80 JYP80 KIL80 KSH80 LCD80 LLZ80 LVV80 MFR80 MPN80 MZJ80 NJF80 NTB80 OCX80 OMT80 OWP80 PGL80 PQH80 QAD80 QJZ80 QTV80 RDR80 RNN80 RXJ80 SHF80 SRB80 TAX80 TKT80 TUP80 UEL80 UOH80 UYD80 VHZ80 VRV80 WBR80 WLN80 WVJ80 B65616 IX65616 ST65616 ACP65616 AML65616 AWH65616 BGD65616 BPZ65616 BZV65616 CJR65616 CTN65616 DDJ65616 DNF65616 DXB65616 EGX65616 EQT65616 FAP65616 FKL65616 FUH65616 GED65616 GNZ65616 GXV65616 HHR65616 HRN65616 IBJ65616 ILF65616 IVB65616 JEX65616 JOT65616 JYP65616 KIL65616 KSH65616 LCD65616 LLZ65616 LVV65616 MFR65616 MPN65616 MZJ65616 NJF65616 NTB65616 OCX65616 OMT65616 OWP65616 PGL65616 PQH65616 QAD65616 QJZ65616 QTV65616 RDR65616 RNN65616 RXJ65616 SHF65616 SRB65616 TAX65616 TKT65616 TUP65616 UEL65616 UOH65616 UYD65616 VHZ65616 VRV65616 WBR65616 WLN65616 WVJ65616 B131152 IX131152 ST131152 ACP131152 AML131152 AWH131152 BGD131152 BPZ131152 BZV131152 CJR131152 CTN131152 DDJ131152 DNF131152 DXB131152 EGX131152 EQT131152 FAP131152 FKL131152 FUH131152 GED131152 GNZ131152 GXV131152 HHR131152 HRN131152 IBJ131152 ILF131152 IVB131152 JEX131152 JOT131152 JYP131152 KIL131152 KSH131152 LCD131152 LLZ131152 LVV131152 MFR131152 MPN131152 MZJ131152 NJF131152 NTB131152 OCX131152 OMT131152 OWP131152 PGL131152 PQH131152 QAD131152 QJZ131152 QTV131152 RDR131152 RNN131152 RXJ131152 SHF131152 SRB131152 TAX131152 TKT131152 TUP131152 UEL131152 UOH131152 UYD131152 VHZ131152 VRV131152 WBR131152 WLN131152 WVJ131152 B196688 IX196688 ST196688 ACP196688 AML196688 AWH196688 BGD196688 BPZ196688 BZV196688 CJR196688 CTN196688 DDJ196688 DNF196688 DXB196688 EGX196688 EQT196688 FAP196688 FKL196688 FUH196688 GED196688 GNZ196688 GXV196688 HHR196688 HRN196688 IBJ196688 ILF196688 IVB196688 JEX196688 JOT196688 JYP196688 KIL196688 KSH196688 LCD196688 LLZ196688 LVV196688 MFR196688 MPN196688 MZJ196688 NJF196688 NTB196688 OCX196688 OMT196688 OWP196688 PGL196688 PQH196688 QAD196688 QJZ196688 QTV196688 RDR196688 RNN196688 RXJ196688 SHF196688 SRB196688 TAX196688 TKT196688 TUP196688 UEL196688 UOH196688 UYD196688 VHZ196688 VRV196688 WBR196688 WLN196688 WVJ196688 B262224 IX262224 ST262224 ACP262224 AML262224 AWH262224 BGD262224 BPZ262224 BZV262224 CJR262224 CTN262224 DDJ262224 DNF262224 DXB262224 EGX262224 EQT262224 FAP262224 FKL262224 FUH262224 GED262224 GNZ262224 GXV262224 HHR262224 HRN262224 IBJ262224 ILF262224 IVB262224 JEX262224 JOT262224 JYP262224 KIL262224 KSH262224 LCD262224 LLZ262224 LVV262224 MFR262224 MPN262224 MZJ262224 NJF262224 NTB262224 OCX262224 OMT262224 OWP262224 PGL262224 PQH262224 QAD262224 QJZ262224 QTV262224 RDR262224 RNN262224 RXJ262224 SHF262224 SRB262224 TAX262224 TKT262224 TUP262224 UEL262224 UOH262224 UYD262224 VHZ262224 VRV262224 WBR262224 WLN262224 WVJ262224 B327760 IX327760 ST327760 ACP327760 AML327760 AWH327760 BGD327760 BPZ327760 BZV327760 CJR327760 CTN327760 DDJ327760 DNF327760 DXB327760 EGX327760 EQT327760 FAP327760 FKL327760 FUH327760 GED327760 GNZ327760 GXV327760 HHR327760 HRN327760 IBJ327760 ILF327760 IVB327760 JEX327760 JOT327760 JYP327760 KIL327760 KSH327760 LCD327760 LLZ327760 LVV327760 MFR327760 MPN327760 MZJ327760 NJF327760 NTB327760 OCX327760 OMT327760 OWP327760 PGL327760 PQH327760 QAD327760 QJZ327760 QTV327760 RDR327760 RNN327760 RXJ327760 SHF327760 SRB327760 TAX327760 TKT327760 TUP327760 UEL327760 UOH327760 UYD327760 VHZ327760 VRV327760 WBR327760 WLN327760 WVJ327760 B393296 IX393296 ST393296 ACP393296 AML393296 AWH393296 BGD393296 BPZ393296 BZV393296 CJR393296 CTN393296 DDJ393296 DNF393296 DXB393296 EGX393296 EQT393296 FAP393296 FKL393296 FUH393296 GED393296 GNZ393296 GXV393296 HHR393296 HRN393296 IBJ393296 ILF393296 IVB393296 JEX393296 JOT393296 JYP393296 KIL393296 KSH393296 LCD393296 LLZ393296 LVV393296 MFR393296 MPN393296 MZJ393296 NJF393296 NTB393296 OCX393296 OMT393296 OWP393296 PGL393296 PQH393296 QAD393296 QJZ393296 QTV393296 RDR393296 RNN393296 RXJ393296 SHF393296 SRB393296 TAX393296 TKT393296 TUP393296 UEL393296 UOH393296 UYD393296 VHZ393296 VRV393296 WBR393296 WLN393296 WVJ393296 B458832 IX458832 ST458832 ACP458832 AML458832 AWH458832 BGD458832 BPZ458832 BZV458832 CJR458832 CTN458832 DDJ458832 DNF458832 DXB458832 EGX458832 EQT458832 FAP458832 FKL458832 FUH458832 GED458832 GNZ458832 GXV458832 HHR458832 HRN458832 IBJ458832 ILF458832 IVB458832 JEX458832 JOT458832 JYP458832 KIL458832 KSH458832 LCD458832 LLZ458832 LVV458832 MFR458832 MPN458832 MZJ458832 NJF458832 NTB458832 OCX458832 OMT458832 OWP458832 PGL458832 PQH458832 QAD458832 QJZ458832 QTV458832 RDR458832 RNN458832 RXJ458832 SHF458832 SRB458832 TAX458832 TKT458832 TUP458832 UEL458832 UOH458832 UYD458832 VHZ458832 VRV458832 WBR458832 WLN458832 WVJ458832 B524368 IX524368 ST524368 ACP524368 AML524368 AWH524368 BGD524368 BPZ524368 BZV524368 CJR524368 CTN524368 DDJ524368 DNF524368 DXB524368 EGX524368 EQT524368 FAP524368 FKL524368 FUH524368 GED524368 GNZ524368 GXV524368 HHR524368 HRN524368 IBJ524368 ILF524368 IVB524368 JEX524368 JOT524368 JYP524368 KIL524368 KSH524368 LCD524368 LLZ524368 LVV524368 MFR524368 MPN524368 MZJ524368 NJF524368 NTB524368 OCX524368 OMT524368 OWP524368 PGL524368 PQH524368 QAD524368 QJZ524368 QTV524368 RDR524368 RNN524368 RXJ524368 SHF524368 SRB524368 TAX524368 TKT524368 TUP524368 UEL524368 UOH524368 UYD524368 VHZ524368 VRV524368 WBR524368 WLN524368 WVJ524368 B589904 IX589904 ST589904 ACP589904 AML589904 AWH589904 BGD589904 BPZ589904 BZV589904 CJR589904 CTN589904 DDJ589904 DNF589904 DXB589904 EGX589904 EQT589904 FAP589904 FKL589904 FUH589904 GED589904 GNZ589904 GXV589904 HHR589904 HRN589904 IBJ589904 ILF589904 IVB589904 JEX589904 JOT589904 JYP589904 KIL589904 KSH589904 LCD589904 LLZ589904 LVV589904 MFR589904 MPN589904 MZJ589904 NJF589904 NTB589904 OCX589904 OMT589904 OWP589904 PGL589904 PQH589904 QAD589904 QJZ589904 QTV589904 RDR589904 RNN589904 RXJ589904 SHF589904 SRB589904 TAX589904 TKT589904 TUP589904 UEL589904 UOH589904 UYD589904 VHZ589904 VRV589904 WBR589904 WLN589904 WVJ589904 B655440 IX655440 ST655440 ACP655440 AML655440 AWH655440 BGD655440 BPZ655440 BZV655440 CJR655440 CTN655440 DDJ655440 DNF655440 DXB655440 EGX655440 EQT655440 FAP655440 FKL655440 FUH655440 GED655440 GNZ655440 GXV655440 HHR655440 HRN655440 IBJ655440 ILF655440 IVB655440 JEX655440 JOT655440 JYP655440 KIL655440 KSH655440 LCD655440 LLZ655440 LVV655440 MFR655440 MPN655440 MZJ655440 NJF655440 NTB655440 OCX655440 OMT655440 OWP655440 PGL655440 PQH655440 QAD655440 QJZ655440 QTV655440 RDR655440 RNN655440 RXJ655440 SHF655440 SRB655440 TAX655440 TKT655440 TUP655440 UEL655440 UOH655440 UYD655440 VHZ655440 VRV655440 WBR655440 WLN655440 WVJ655440 B720976 IX720976 ST720976 ACP720976 AML720976 AWH720976 BGD720976 BPZ720976 BZV720976 CJR720976 CTN720976 DDJ720976 DNF720976 DXB720976 EGX720976 EQT720976 FAP720976 FKL720976 FUH720976 GED720976 GNZ720976 GXV720976 HHR720976 HRN720976 IBJ720976 ILF720976 IVB720976 JEX720976 JOT720976 JYP720976 KIL720976 KSH720976 LCD720976 LLZ720976 LVV720976 MFR720976 MPN720976 MZJ720976 NJF720976 NTB720976 OCX720976 OMT720976 OWP720976 PGL720976 PQH720976 QAD720976 QJZ720976 QTV720976 RDR720976 RNN720976 RXJ720976 SHF720976 SRB720976 TAX720976 TKT720976 TUP720976 UEL720976 UOH720976 UYD720976 VHZ720976 VRV720976 WBR720976 WLN720976 WVJ720976 B786512 IX786512 ST786512 ACP786512 AML786512 AWH786512 BGD786512 BPZ786512 BZV786512 CJR786512 CTN786512 DDJ786512 DNF786512 DXB786512 EGX786512 EQT786512 FAP786512 FKL786512 FUH786512 GED786512 GNZ786512 GXV786512 HHR786512 HRN786512 IBJ786512 ILF786512 IVB786512 JEX786512 JOT786512 JYP786512 KIL786512 KSH786512 LCD786512 LLZ786512 LVV786512 MFR786512 MPN786512 MZJ786512 NJF786512 NTB786512 OCX786512 OMT786512 OWP786512 PGL786512 PQH786512 QAD786512 QJZ786512 QTV786512 RDR786512 RNN786512 RXJ786512 SHF786512 SRB786512 TAX786512 TKT786512 TUP786512 UEL786512 UOH786512 UYD786512 VHZ786512 VRV786512 WBR786512 WLN786512 WVJ786512 B852048 IX852048 ST852048 ACP852048 AML852048 AWH852048 BGD852048 BPZ852048 BZV852048 CJR852048 CTN852048 DDJ852048 DNF852048 DXB852048 EGX852048 EQT852048 FAP852048 FKL852048 FUH852048 GED852048 GNZ852048 GXV852048 HHR852048 HRN852048 IBJ852048 ILF852048 IVB852048 JEX852048 JOT852048 JYP852048 KIL852048 KSH852048 LCD852048 LLZ852048 LVV852048 MFR852048 MPN852048 MZJ852048 NJF852048 NTB852048 OCX852048 OMT852048 OWP852048 PGL852048 PQH852048 QAD852048 QJZ852048 QTV852048 RDR852048 RNN852048 RXJ852048 SHF852048 SRB852048 TAX852048 TKT852048 TUP852048 UEL852048 UOH852048 UYD852048 VHZ852048 VRV852048 WBR852048 WLN852048 WVJ852048 B917584 IX917584 ST917584 ACP917584 AML917584 AWH917584 BGD917584 BPZ917584 BZV917584 CJR917584 CTN917584 DDJ917584 DNF917584 DXB917584 EGX917584 EQT917584 FAP917584 FKL917584 FUH917584 GED917584 GNZ917584 GXV917584 HHR917584 HRN917584 IBJ917584 ILF917584 IVB917584 JEX917584 JOT917584 JYP917584 KIL917584 KSH917584 LCD917584 LLZ917584 LVV917584 MFR917584 MPN917584 MZJ917584 NJF917584 NTB917584 OCX917584 OMT917584 OWP917584 PGL917584 PQH917584 QAD917584 QJZ917584 QTV917584 RDR917584 RNN917584 RXJ917584 SHF917584 SRB917584 TAX917584 TKT917584 TUP917584 UEL917584 UOH917584 UYD917584 VHZ917584 VRV917584 WBR917584 WLN917584 WVJ917584 B983120 IX983120 ST983120 ACP983120 AML983120 AWH983120 BGD983120 BPZ983120 BZV983120 CJR983120 CTN983120 DDJ983120 DNF983120 DXB983120 EGX983120 EQT983120 FAP983120 FKL983120 FUH983120 GED983120 GNZ983120 GXV983120 HHR983120 HRN983120 IBJ983120 ILF983120 IVB983120 JEX983120 JOT983120 JYP983120 KIL983120 KSH983120 LCD983120 LLZ983120 LVV983120 MFR983120 MPN983120 MZJ983120 NJF983120 NTB983120 OCX983120 OMT983120 OWP983120 PGL983120 PQH983120 QAD983120 QJZ983120 QTV983120 RDR983120 RNN983120 RXJ983120 SHF983120 SRB983120 TAX983120 TKT983120 TUP983120 UEL983120 UOH983120 UYD983120 VHZ983120 VRV983120 WBR983120 WLN983120 WVJ983120">
      <formula1>N76</formula1>
    </dataValidation>
  </dataValidations>
  <pageMargins left="0.70866141732283472" right="0.70866141732283472" top="0.55118110236220474" bottom="0.15748031496062992" header="0.31496062992125984" footer="0.31496062992125984"/>
  <pageSetup paperSize="9" scale="5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35"/>
  <sheetViews>
    <sheetView view="pageBreakPreview" topLeftCell="A5" zoomScaleNormal="100" zoomScaleSheetLayoutView="100" workbookViewId="0">
      <selection activeCell="D24" sqref="D24"/>
    </sheetView>
  </sheetViews>
  <sheetFormatPr defaultRowHeight="15.75" x14ac:dyDescent="0.15"/>
  <cols>
    <col min="1" max="1" width="1.375" style="46" customWidth="1"/>
    <col min="2" max="2" width="5" style="46" customWidth="1"/>
    <col min="3" max="3" width="20.25" style="46" bestFit="1" customWidth="1"/>
    <col min="4" max="4" width="11.125" style="46" customWidth="1"/>
    <col min="5" max="5" width="14.125" style="46" bestFit="1" customWidth="1"/>
    <col min="6" max="6" width="6" style="46" customWidth="1"/>
    <col min="7" max="7" width="6.875" style="46" customWidth="1"/>
    <col min="8" max="8" width="9" style="46"/>
    <col min="9" max="9" width="10.75" style="46" customWidth="1"/>
    <col min="10" max="10" width="11.625" style="46" customWidth="1"/>
    <col min="11" max="11" width="11.5" style="46" customWidth="1"/>
    <col min="12" max="12" width="1.125" style="46" customWidth="1"/>
    <col min="13" max="13" width="0" style="46" hidden="1" customWidth="1"/>
    <col min="14" max="16384" width="9" style="46"/>
  </cols>
  <sheetData>
    <row r="1" spans="2:14" x14ac:dyDescent="0.15">
      <c r="B1" s="336" t="s">
        <v>86</v>
      </c>
      <c r="C1" s="336"/>
      <c r="D1" s="336"/>
      <c r="E1" s="336"/>
    </row>
    <row r="2" spans="2:14" x14ac:dyDescent="0.15">
      <c r="B2" s="336"/>
      <c r="C2" s="336"/>
      <c r="D2" s="336"/>
      <c r="E2" s="336"/>
      <c r="F2" s="56"/>
      <c r="G2" s="56"/>
      <c r="H2" s="56"/>
      <c r="I2" s="56"/>
      <c r="J2" s="56"/>
      <c r="K2" s="56"/>
    </row>
    <row r="3" spans="2:14" x14ac:dyDescent="0.15">
      <c r="B3" s="134" t="s">
        <v>226</v>
      </c>
      <c r="K3" s="47"/>
    </row>
    <row r="4" spans="2:14" s="4" customFormat="1" ht="16.5" customHeight="1" x14ac:dyDescent="0.15">
      <c r="B4" s="134" t="s">
        <v>183</v>
      </c>
      <c r="M4" s="258"/>
      <c r="N4" s="258"/>
    </row>
    <row r="5" spans="2:14" x14ac:dyDescent="0.15">
      <c r="K5" s="47"/>
    </row>
    <row r="6" spans="2:14" ht="22.5" customHeight="1" x14ac:dyDescent="0.15">
      <c r="I6" s="344" t="s">
        <v>223</v>
      </c>
      <c r="J6" s="344"/>
      <c r="K6" s="344"/>
    </row>
    <row r="7" spans="2:14" ht="22.5" customHeight="1" x14ac:dyDescent="0.15">
      <c r="I7" s="344" t="s">
        <v>224</v>
      </c>
      <c r="J7" s="344"/>
      <c r="K7" s="344"/>
    </row>
    <row r="8" spans="2:14" ht="19.5" x14ac:dyDescent="0.15">
      <c r="K8" s="55"/>
    </row>
    <row r="9" spans="2:14" ht="17.25" x14ac:dyDescent="0.15">
      <c r="J9" s="260"/>
      <c r="K9" s="110" t="s">
        <v>228</v>
      </c>
    </row>
    <row r="10" spans="2:14" s="48" customFormat="1" ht="16.5" x14ac:dyDescent="0.15">
      <c r="B10" s="43" t="s">
        <v>230</v>
      </c>
    </row>
    <row r="11" spans="2:14" s="48" customFormat="1" ht="16.5" x14ac:dyDescent="0.15">
      <c r="B11" s="43" t="s">
        <v>231</v>
      </c>
    </row>
    <row r="13" spans="2:14" x14ac:dyDescent="0.15">
      <c r="B13" s="46" t="s">
        <v>74</v>
      </c>
    </row>
    <row r="14" spans="2:14" x14ac:dyDescent="0.15">
      <c r="H14" s="124" t="s">
        <v>184</v>
      </c>
    </row>
    <row r="15" spans="2:14" x14ac:dyDescent="0.15">
      <c r="B15" s="46" t="s">
        <v>87</v>
      </c>
    </row>
    <row r="17" spans="2:13" x14ac:dyDescent="0.15">
      <c r="B17" s="46" t="s">
        <v>75</v>
      </c>
    </row>
    <row r="19" spans="2:13" x14ac:dyDescent="0.15">
      <c r="B19" s="46" t="s">
        <v>182</v>
      </c>
    </row>
    <row r="21" spans="2:13" x14ac:dyDescent="0.15">
      <c r="B21" s="46" t="s">
        <v>76</v>
      </c>
      <c r="G21" s="46" t="s">
        <v>77</v>
      </c>
    </row>
    <row r="22" spans="2:13" ht="16.5" thickBot="1" x14ac:dyDescent="0.2"/>
    <row r="23" spans="2:13" ht="20.25" thickBot="1" x14ac:dyDescent="0.2">
      <c r="C23" s="57" t="s">
        <v>78</v>
      </c>
      <c r="D23" s="63" t="s">
        <v>79</v>
      </c>
      <c r="E23" s="64" t="s">
        <v>80</v>
      </c>
      <c r="I23" s="337" t="s">
        <v>81</v>
      </c>
      <c r="J23" s="337"/>
    </row>
    <row r="24" spans="2:13" ht="17.25" thickTop="1" thickBot="1" x14ac:dyDescent="0.2">
      <c r="C24" s="58">
        <v>2.2000000000000002</v>
      </c>
      <c r="D24" s="99"/>
      <c r="E24" s="49" t="str">
        <f>IF(D24="","",C24*D24)</f>
        <v/>
      </c>
    </row>
    <row r="25" spans="2:13" x14ac:dyDescent="0.15">
      <c r="C25" s="59">
        <v>2.8</v>
      </c>
      <c r="D25" s="99"/>
      <c r="E25" s="50" t="str">
        <f t="shared" ref="E25:E34" si="0">IF(D25="","",C25*D25)</f>
        <v/>
      </c>
      <c r="H25" s="338" t="s">
        <v>79</v>
      </c>
      <c r="I25" s="340" t="str">
        <f>IF(D35&lt;=10,"OK","NG")</f>
        <v>OK</v>
      </c>
      <c r="J25" s="341"/>
    </row>
    <row r="26" spans="2:13" ht="16.5" thickBot="1" x14ac:dyDescent="0.2">
      <c r="C26" s="59">
        <v>3.6</v>
      </c>
      <c r="D26" s="99"/>
      <c r="E26" s="50" t="str">
        <f t="shared" si="0"/>
        <v/>
      </c>
      <c r="H26" s="339"/>
      <c r="I26" s="342"/>
      <c r="J26" s="343"/>
      <c r="M26" s="46">
        <v>1</v>
      </c>
    </row>
    <row r="27" spans="2:13" x14ac:dyDescent="0.15">
      <c r="C27" s="59">
        <v>4.5</v>
      </c>
      <c r="D27" s="99"/>
      <c r="E27" s="50" t="str">
        <f t="shared" si="0"/>
        <v/>
      </c>
      <c r="M27" s="46">
        <v>2</v>
      </c>
    </row>
    <row r="28" spans="2:13" ht="16.5" thickBot="1" x14ac:dyDescent="0.2">
      <c r="C28" s="59">
        <v>5.6</v>
      </c>
      <c r="D28" s="99"/>
      <c r="E28" s="50" t="str">
        <f t="shared" si="0"/>
        <v/>
      </c>
      <c r="M28" s="46">
        <v>3</v>
      </c>
    </row>
    <row r="29" spans="2:13" x14ac:dyDescent="0.15">
      <c r="C29" s="59">
        <v>7.1</v>
      </c>
      <c r="D29" s="99"/>
      <c r="E29" s="50" t="str">
        <f t="shared" si="0"/>
        <v/>
      </c>
      <c r="H29" s="338" t="s">
        <v>82</v>
      </c>
      <c r="I29" s="340" t="str">
        <f>IF(E35&lt;28,"NG",IF(E35&lt;=56,"OK","NG"))</f>
        <v>NG</v>
      </c>
      <c r="J29" s="341"/>
      <c r="M29" s="46">
        <v>4</v>
      </c>
    </row>
    <row r="30" spans="2:13" ht="16.5" thickBot="1" x14ac:dyDescent="0.2">
      <c r="C30" s="60">
        <v>8</v>
      </c>
      <c r="D30" s="99"/>
      <c r="E30" s="50" t="str">
        <f t="shared" si="0"/>
        <v/>
      </c>
      <c r="H30" s="339"/>
      <c r="I30" s="342"/>
      <c r="J30" s="343"/>
      <c r="M30" s="46">
        <v>5</v>
      </c>
    </row>
    <row r="31" spans="2:13" x14ac:dyDescent="0.15">
      <c r="C31" s="60">
        <v>9</v>
      </c>
      <c r="D31" s="99"/>
      <c r="E31" s="50" t="str">
        <f t="shared" si="0"/>
        <v/>
      </c>
      <c r="M31" s="46">
        <v>6</v>
      </c>
    </row>
    <row r="32" spans="2:13" x14ac:dyDescent="0.15">
      <c r="C32" s="59">
        <v>11.2</v>
      </c>
      <c r="D32" s="99"/>
      <c r="E32" s="50" t="str">
        <f t="shared" si="0"/>
        <v/>
      </c>
      <c r="M32" s="46">
        <v>7</v>
      </c>
    </row>
    <row r="33" spans="3:13" x14ac:dyDescent="0.15">
      <c r="C33" s="60">
        <v>14</v>
      </c>
      <c r="D33" s="99"/>
      <c r="E33" s="50" t="str">
        <f t="shared" si="0"/>
        <v/>
      </c>
      <c r="G33" s="65"/>
      <c r="H33" s="46" t="s">
        <v>83</v>
      </c>
      <c r="M33" s="46">
        <v>8</v>
      </c>
    </row>
    <row r="34" spans="3:13" ht="16.5" thickBot="1" x14ac:dyDescent="0.2">
      <c r="C34" s="61">
        <v>16</v>
      </c>
      <c r="D34" s="100"/>
      <c r="E34" s="51" t="str">
        <f t="shared" si="0"/>
        <v/>
      </c>
      <c r="M34" s="46">
        <v>9</v>
      </c>
    </row>
    <row r="35" spans="3:13" ht="17.25" thickTop="1" thickBot="1" x14ac:dyDescent="0.2">
      <c r="C35" s="62" t="s">
        <v>84</v>
      </c>
      <c r="D35" s="52">
        <f>SUM(D24:D34)</f>
        <v>0</v>
      </c>
      <c r="E35" s="53">
        <f>SUM(E24:E34)</f>
        <v>0</v>
      </c>
      <c r="M35" s="46">
        <v>10</v>
      </c>
    </row>
  </sheetData>
  <sheetProtection algorithmName="SHA-512" hashValue="UlMv25oSCV+aycv6MhmHMNo07tC2awo23BDoXFrfhiqNJYDzSwSx4EewFvyEBUYKd4uuGdJ2xxFdmYj97YLsAg==" saltValue="koql4xv9nM09QuahPlw/Pw==" spinCount="100000" sheet="1" objects="1" scenarios="1" formatCells="0" selectLockedCells="1"/>
  <mergeCells count="8">
    <mergeCell ref="B1:E2"/>
    <mergeCell ref="I23:J23"/>
    <mergeCell ref="H25:H26"/>
    <mergeCell ref="I25:J26"/>
    <mergeCell ref="H29:H30"/>
    <mergeCell ref="I29:J30"/>
    <mergeCell ref="I6:K6"/>
    <mergeCell ref="I7:K7"/>
  </mergeCells>
  <phoneticPr fontId="20"/>
  <dataValidations count="1">
    <dataValidation type="list" allowBlank="1" showInputMessage="1" showErrorMessage="1" sqref="D24:D34">
      <formula1>$M$25:$M$35</formula1>
    </dataValidation>
  </dataValidations>
  <pageMargins left="0.70866141732283472" right="0.70866141732283472"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35"/>
  <sheetViews>
    <sheetView view="pageBreakPreview" topLeftCell="A5" zoomScaleNormal="100" zoomScaleSheetLayoutView="100" workbookViewId="0">
      <selection activeCell="D24" sqref="D24"/>
    </sheetView>
  </sheetViews>
  <sheetFormatPr defaultRowHeight="15.75" x14ac:dyDescent="0.15"/>
  <cols>
    <col min="1" max="1" width="1.375" style="46" customWidth="1"/>
    <col min="2" max="2" width="5" style="46" customWidth="1"/>
    <col min="3" max="3" width="20.25" style="46" bestFit="1" customWidth="1"/>
    <col min="4" max="4" width="11.125" style="46" customWidth="1"/>
    <col min="5" max="5" width="14.125" style="46" bestFit="1" customWidth="1"/>
    <col min="6" max="6" width="6" style="46" customWidth="1"/>
    <col min="7" max="7" width="6.875" style="46" customWidth="1"/>
    <col min="8" max="8" width="9" style="46"/>
    <col min="9" max="9" width="10.75" style="46" customWidth="1"/>
    <col min="10" max="10" width="11.625" style="46" customWidth="1"/>
    <col min="11" max="11" width="11.5" style="46" customWidth="1"/>
    <col min="12" max="12" width="1.25" style="46" customWidth="1"/>
    <col min="13" max="13" width="0" style="46" hidden="1" customWidth="1"/>
    <col min="14" max="16384" width="9" style="46"/>
  </cols>
  <sheetData>
    <row r="1" spans="2:14" x14ac:dyDescent="0.15">
      <c r="B1" s="336" t="s">
        <v>86</v>
      </c>
      <c r="C1" s="336"/>
      <c r="D1" s="336"/>
      <c r="E1" s="336"/>
    </row>
    <row r="2" spans="2:14" x14ac:dyDescent="0.15">
      <c r="B2" s="336"/>
      <c r="C2" s="336"/>
      <c r="D2" s="336"/>
      <c r="E2" s="336"/>
      <c r="F2" s="56"/>
      <c r="G2" s="56"/>
      <c r="H2" s="56"/>
      <c r="I2" s="56"/>
      <c r="J2" s="56"/>
      <c r="K2" s="56"/>
    </row>
    <row r="3" spans="2:14" x14ac:dyDescent="0.15">
      <c r="B3" s="134" t="s">
        <v>226</v>
      </c>
      <c r="K3" s="47"/>
    </row>
    <row r="4" spans="2:14" s="4" customFormat="1" ht="16.5" customHeight="1" x14ac:dyDescent="0.15">
      <c r="B4" s="134" t="s">
        <v>183</v>
      </c>
      <c r="M4" s="258"/>
      <c r="N4" s="258"/>
    </row>
    <row r="5" spans="2:14" x14ac:dyDescent="0.15">
      <c r="B5" s="134"/>
      <c r="K5" s="47"/>
    </row>
    <row r="6" spans="2:14" ht="22.5" customHeight="1" x14ac:dyDescent="0.15">
      <c r="I6" s="344" t="s">
        <v>223</v>
      </c>
      <c r="J6" s="344"/>
      <c r="K6" s="344"/>
    </row>
    <row r="7" spans="2:14" ht="22.5" customHeight="1" x14ac:dyDescent="0.15">
      <c r="I7" s="344" t="s">
        <v>224</v>
      </c>
      <c r="J7" s="344"/>
      <c r="K7" s="344"/>
    </row>
    <row r="8" spans="2:14" ht="19.5" x14ac:dyDescent="0.15">
      <c r="K8" s="55"/>
    </row>
    <row r="9" spans="2:14" ht="17.25" x14ac:dyDescent="0.15">
      <c r="J9" s="260">
        <v>2</v>
      </c>
      <c r="K9" s="110" t="s">
        <v>228</v>
      </c>
    </row>
    <row r="10" spans="2:14" s="48" customFormat="1" ht="16.5" x14ac:dyDescent="0.15">
      <c r="B10" s="43" t="s">
        <v>230</v>
      </c>
    </row>
    <row r="11" spans="2:14" s="48" customFormat="1" ht="16.5" x14ac:dyDescent="0.15">
      <c r="B11" s="43" t="s">
        <v>231</v>
      </c>
    </row>
    <row r="13" spans="2:14" x14ac:dyDescent="0.15">
      <c r="B13" s="46" t="s">
        <v>74</v>
      </c>
    </row>
    <row r="14" spans="2:14" x14ac:dyDescent="0.15">
      <c r="H14" s="124" t="s">
        <v>85</v>
      </c>
    </row>
    <row r="15" spans="2:14" x14ac:dyDescent="0.15">
      <c r="B15" s="46" t="s">
        <v>87</v>
      </c>
    </row>
    <row r="17" spans="2:13" x14ac:dyDescent="0.15">
      <c r="B17" s="46" t="s">
        <v>75</v>
      </c>
    </row>
    <row r="19" spans="2:13" x14ac:dyDescent="0.15">
      <c r="B19" s="46" t="s">
        <v>182</v>
      </c>
    </row>
    <row r="21" spans="2:13" x14ac:dyDescent="0.15">
      <c r="B21" s="46" t="s">
        <v>76</v>
      </c>
      <c r="G21" s="46" t="s">
        <v>77</v>
      </c>
    </row>
    <row r="22" spans="2:13" ht="16.5" thickBot="1" x14ac:dyDescent="0.2"/>
    <row r="23" spans="2:13" ht="20.25" thickBot="1" x14ac:dyDescent="0.2">
      <c r="C23" s="57" t="s">
        <v>78</v>
      </c>
      <c r="D23" s="63" t="s">
        <v>79</v>
      </c>
      <c r="E23" s="64" t="s">
        <v>80</v>
      </c>
      <c r="I23" s="337" t="s">
        <v>81</v>
      </c>
      <c r="J23" s="337"/>
    </row>
    <row r="24" spans="2:13" ht="17.25" thickTop="1" thickBot="1" x14ac:dyDescent="0.2">
      <c r="C24" s="58">
        <v>2.2000000000000002</v>
      </c>
      <c r="D24" s="99"/>
      <c r="E24" s="49" t="str">
        <f>IF(D24="","",C24*D24)</f>
        <v/>
      </c>
    </row>
    <row r="25" spans="2:13" x14ac:dyDescent="0.15">
      <c r="C25" s="59">
        <v>2.8</v>
      </c>
      <c r="D25" s="99"/>
      <c r="E25" s="50" t="str">
        <f t="shared" ref="E25:E34" si="0">IF(D25="","",C25*D25)</f>
        <v/>
      </c>
      <c r="H25" s="338" t="s">
        <v>79</v>
      </c>
      <c r="I25" s="340" t="str">
        <f>IF(D35&lt;=10,"OK","NG")</f>
        <v>OK</v>
      </c>
      <c r="J25" s="341"/>
    </row>
    <row r="26" spans="2:13" ht="16.5" thickBot="1" x14ac:dyDescent="0.2">
      <c r="C26" s="59">
        <v>3.6</v>
      </c>
      <c r="D26" s="99"/>
      <c r="E26" s="50" t="str">
        <f t="shared" si="0"/>
        <v/>
      </c>
      <c r="H26" s="339"/>
      <c r="I26" s="342"/>
      <c r="J26" s="343"/>
      <c r="M26" s="46">
        <v>1</v>
      </c>
    </row>
    <row r="27" spans="2:13" x14ac:dyDescent="0.15">
      <c r="C27" s="59">
        <v>4.5</v>
      </c>
      <c r="D27" s="99"/>
      <c r="E27" s="50" t="str">
        <f t="shared" si="0"/>
        <v/>
      </c>
      <c r="M27" s="46">
        <v>2</v>
      </c>
    </row>
    <row r="28" spans="2:13" ht="16.5" thickBot="1" x14ac:dyDescent="0.2">
      <c r="C28" s="59">
        <v>5.6</v>
      </c>
      <c r="D28" s="99"/>
      <c r="E28" s="50" t="str">
        <f t="shared" si="0"/>
        <v/>
      </c>
      <c r="M28" s="46">
        <v>3</v>
      </c>
    </row>
    <row r="29" spans="2:13" x14ac:dyDescent="0.15">
      <c r="C29" s="59">
        <v>7.1</v>
      </c>
      <c r="D29" s="99">
        <v>3</v>
      </c>
      <c r="E29" s="50">
        <f t="shared" si="0"/>
        <v>21.299999999999997</v>
      </c>
      <c r="H29" s="338" t="s">
        <v>82</v>
      </c>
      <c r="I29" s="340" t="str">
        <f>IF(E35&lt;28,"NG",IF(E35&lt;=56,"OK","NG"))</f>
        <v>OK</v>
      </c>
      <c r="J29" s="341"/>
      <c r="M29" s="46">
        <v>4</v>
      </c>
    </row>
    <row r="30" spans="2:13" ht="16.5" thickBot="1" x14ac:dyDescent="0.2">
      <c r="C30" s="60">
        <v>8</v>
      </c>
      <c r="D30" s="99"/>
      <c r="E30" s="50" t="str">
        <f t="shared" si="0"/>
        <v/>
      </c>
      <c r="H30" s="339"/>
      <c r="I30" s="342"/>
      <c r="J30" s="343"/>
      <c r="M30" s="46">
        <v>5</v>
      </c>
    </row>
    <row r="31" spans="2:13" x14ac:dyDescent="0.15">
      <c r="C31" s="60">
        <v>9</v>
      </c>
      <c r="D31" s="99"/>
      <c r="E31" s="50" t="str">
        <f t="shared" si="0"/>
        <v/>
      </c>
      <c r="M31" s="46">
        <v>6</v>
      </c>
    </row>
    <row r="32" spans="2:13" x14ac:dyDescent="0.15">
      <c r="C32" s="59">
        <v>11.2</v>
      </c>
      <c r="D32" s="99">
        <v>3</v>
      </c>
      <c r="E32" s="50">
        <f t="shared" si="0"/>
        <v>33.599999999999994</v>
      </c>
      <c r="M32" s="46">
        <v>7</v>
      </c>
    </row>
    <row r="33" spans="3:13" x14ac:dyDescent="0.15">
      <c r="C33" s="60">
        <v>14</v>
      </c>
      <c r="D33" s="99"/>
      <c r="E33" s="50" t="str">
        <f t="shared" si="0"/>
        <v/>
      </c>
      <c r="G33" s="65"/>
      <c r="H33" s="46" t="s">
        <v>83</v>
      </c>
      <c r="M33" s="46">
        <v>8</v>
      </c>
    </row>
    <row r="34" spans="3:13" ht="16.5" thickBot="1" x14ac:dyDescent="0.2">
      <c r="C34" s="61">
        <v>16</v>
      </c>
      <c r="D34" s="100"/>
      <c r="E34" s="51" t="str">
        <f t="shared" si="0"/>
        <v/>
      </c>
      <c r="M34" s="46">
        <v>9</v>
      </c>
    </row>
    <row r="35" spans="3:13" ht="17.25" thickTop="1" thickBot="1" x14ac:dyDescent="0.2">
      <c r="C35" s="62" t="s">
        <v>84</v>
      </c>
      <c r="D35" s="52">
        <f>SUM(D24:D34)</f>
        <v>6</v>
      </c>
      <c r="E35" s="53">
        <f>SUM(E24:E34)</f>
        <v>54.899999999999991</v>
      </c>
      <c r="M35" s="46">
        <v>10</v>
      </c>
    </row>
  </sheetData>
  <sheetProtection algorithmName="SHA-512" hashValue="JmMlOHiuV/9wsJ7FkhOzOo/we9k0PzhdS/K6TBFQIPkgv7b8xC9pS57UyTFiImOvGFBa0ibslHXpIjozD4LRiQ==" saltValue="n7xlaDawDE0v6Mto3r/7rg==" spinCount="100000" sheet="1" objects="1" scenarios="1" formatCells="0" selectLockedCells="1"/>
  <mergeCells count="8">
    <mergeCell ref="B1:E2"/>
    <mergeCell ref="I23:J23"/>
    <mergeCell ref="H25:H26"/>
    <mergeCell ref="I25:J26"/>
    <mergeCell ref="H29:H30"/>
    <mergeCell ref="I29:J30"/>
    <mergeCell ref="I6:K6"/>
    <mergeCell ref="I7:K7"/>
  </mergeCells>
  <phoneticPr fontId="1"/>
  <dataValidations count="1">
    <dataValidation type="list" allowBlank="1" showInputMessage="1" showErrorMessage="1" sqref="D24:D34">
      <formula1>$M$25:$M$35</formula1>
    </dataValidation>
  </dataValidations>
  <pageMargins left="0.70866141732283472" right="0.70866141732283472" top="0.74803149606299213" bottom="0.74803149606299213" header="0.31496062992125984" footer="0.31496062992125984"/>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O44"/>
  <sheetViews>
    <sheetView view="pageBreakPreview" zoomScaleNormal="100" zoomScaleSheetLayoutView="100" workbookViewId="0">
      <selection activeCell="M6" sqref="M6"/>
    </sheetView>
  </sheetViews>
  <sheetFormatPr defaultRowHeight="14.25" x14ac:dyDescent="0.15"/>
  <cols>
    <col min="1" max="1" width="0.875" style="4" customWidth="1"/>
    <col min="2" max="2" width="3.625" style="4" customWidth="1"/>
    <col min="3" max="3" width="4.875" style="4" customWidth="1"/>
    <col min="4" max="4" width="5.75" style="4" customWidth="1"/>
    <col min="5" max="5" width="16.625" style="4" customWidth="1"/>
    <col min="6" max="6" width="6.375" style="4" customWidth="1"/>
    <col min="7" max="7" width="9.375" style="4" hidden="1" customWidth="1"/>
    <col min="8" max="8" width="10.5" style="4" customWidth="1"/>
    <col min="9" max="9" width="11.5" style="4" hidden="1" customWidth="1"/>
    <col min="10" max="10" width="14" style="4" customWidth="1"/>
    <col min="11" max="11" width="11.5" style="4" hidden="1" customWidth="1"/>
    <col min="12" max="12" width="13.625" style="4" customWidth="1"/>
    <col min="13" max="13" width="12.875" style="4" customWidth="1"/>
    <col min="14" max="14" width="15.25" style="4" customWidth="1"/>
    <col min="15" max="15" width="0.75" style="4" customWidth="1"/>
    <col min="16" max="16384" width="9" style="4"/>
  </cols>
  <sheetData>
    <row r="1" spans="2:14" ht="14.25" customHeight="1" x14ac:dyDescent="0.15">
      <c r="B1" s="372" t="s">
        <v>177</v>
      </c>
      <c r="C1" s="372"/>
      <c r="D1" s="372"/>
      <c r="E1" s="372"/>
      <c r="F1" s="372"/>
      <c r="G1" s="108"/>
      <c r="H1" s="108"/>
    </row>
    <row r="2" spans="2:14" ht="14.25" customHeight="1" x14ac:dyDescent="0.15">
      <c r="B2" s="372"/>
      <c r="C2" s="372"/>
      <c r="D2" s="372"/>
      <c r="E2" s="372"/>
      <c r="F2" s="372"/>
      <c r="G2" s="108"/>
      <c r="H2" s="108"/>
    </row>
    <row r="3" spans="2:14" ht="16.5" customHeight="1" x14ac:dyDescent="0.15">
      <c r="B3" s="134" t="s">
        <v>226</v>
      </c>
      <c r="M3" s="373" t="s">
        <v>178</v>
      </c>
      <c r="N3" s="373"/>
    </row>
    <row r="4" spans="2:14" ht="16.5" customHeight="1" x14ac:dyDescent="0.15">
      <c r="B4" s="134" t="s">
        <v>227</v>
      </c>
      <c r="M4" s="258"/>
      <c r="N4" s="258"/>
    </row>
    <row r="5" spans="2:14" x14ac:dyDescent="0.15">
      <c r="M5" s="258"/>
      <c r="N5" s="258"/>
    </row>
    <row r="6" spans="2:14" ht="17.25" customHeight="1" x14ac:dyDescent="0.15">
      <c r="B6" s="43" t="s">
        <v>234</v>
      </c>
      <c r="C6" s="110"/>
      <c r="D6" s="110"/>
      <c r="E6" s="110"/>
      <c r="F6" s="110"/>
      <c r="G6" s="110"/>
      <c r="H6" s="110"/>
      <c r="I6" s="110"/>
      <c r="J6" s="110"/>
      <c r="K6" s="110"/>
      <c r="L6" s="110"/>
      <c r="M6" s="260"/>
      <c r="N6" s="110" t="s">
        <v>228</v>
      </c>
    </row>
    <row r="8" spans="2:14" ht="15" thickBot="1" x14ac:dyDescent="0.2">
      <c r="B8" s="6" t="s">
        <v>88</v>
      </c>
    </row>
    <row r="9" spans="2:14" ht="25.5" customHeight="1" thickBot="1" x14ac:dyDescent="0.2">
      <c r="C9" s="66" t="s">
        <v>89</v>
      </c>
      <c r="D9" s="67"/>
      <c r="E9" s="67"/>
      <c r="F9" s="67"/>
      <c r="G9" s="68"/>
      <c r="J9" s="125"/>
      <c r="L9" s="44" t="s">
        <v>185</v>
      </c>
    </row>
    <row r="10" spans="2:14" ht="21.75" customHeight="1" thickBot="1" x14ac:dyDescent="0.2">
      <c r="C10" s="351" t="s">
        <v>24</v>
      </c>
      <c r="D10" s="352"/>
      <c r="E10" s="111"/>
      <c r="F10" s="54" t="s">
        <v>126</v>
      </c>
      <c r="G10" s="70"/>
      <c r="H10" s="353"/>
      <c r="I10" s="354"/>
      <c r="J10" s="354"/>
      <c r="K10" s="104"/>
      <c r="L10" s="123"/>
      <c r="M10" s="71"/>
    </row>
    <row r="11" spans="2:14" ht="21.75" customHeight="1" thickBot="1" x14ac:dyDescent="0.2">
      <c r="C11" s="355" t="s">
        <v>39</v>
      </c>
      <c r="D11" s="356"/>
      <c r="E11" s="112"/>
      <c r="F11" s="119" t="s">
        <v>127</v>
      </c>
      <c r="G11" s="35"/>
      <c r="H11" s="72" t="s">
        <v>128</v>
      </c>
      <c r="I11" s="73"/>
      <c r="J11" s="74" t="str">
        <f>IF(ISERROR(VLOOKUP(E11,'ANブレーカー容量別突入電流、消費電力値'!A1:D4,2,FALSE)),"",(VLOOKUP(E11,'ANブレーカー容量別突入電流、消費電力値'!A1:D4,2,FALSE)))</f>
        <v/>
      </c>
      <c r="K11" s="75"/>
      <c r="L11" s="76" t="s">
        <v>38</v>
      </c>
    </row>
    <row r="12" spans="2:14" ht="12" customHeight="1" x14ac:dyDescent="0.15">
      <c r="C12" s="77" t="s">
        <v>90</v>
      </c>
      <c r="D12" s="8"/>
      <c r="E12" s="9"/>
      <c r="F12" s="9"/>
      <c r="G12" s="9"/>
      <c r="H12" s="9"/>
      <c r="I12" s="9"/>
      <c r="J12" s="10"/>
      <c r="K12" s="10"/>
      <c r="L12" s="10"/>
    </row>
    <row r="13" spans="2:14" ht="20.25" customHeight="1" thickBot="1" x14ac:dyDescent="0.2">
      <c r="C13" s="78" t="s">
        <v>91</v>
      </c>
      <c r="D13" s="79"/>
      <c r="E13" s="80"/>
      <c r="F13" s="80"/>
      <c r="G13" s="80"/>
      <c r="H13" s="80"/>
      <c r="I13" s="80"/>
      <c r="J13" s="81"/>
      <c r="K13" s="81"/>
      <c r="L13" s="81"/>
    </row>
    <row r="14" spans="2:14" ht="21.75" customHeight="1" thickBot="1" x14ac:dyDescent="0.2">
      <c r="C14" s="357" t="s">
        <v>28</v>
      </c>
      <c r="D14" s="358"/>
      <c r="E14" s="82" t="s">
        <v>0</v>
      </c>
      <c r="F14" s="83" t="s">
        <v>4</v>
      </c>
      <c r="G14" s="30" t="s">
        <v>129</v>
      </c>
      <c r="H14" s="39" t="s">
        <v>23</v>
      </c>
      <c r="I14" s="39" t="s">
        <v>130</v>
      </c>
      <c r="J14" s="42" t="s">
        <v>21</v>
      </c>
      <c r="K14" s="41" t="s">
        <v>20</v>
      </c>
      <c r="L14" s="32" t="s">
        <v>22</v>
      </c>
      <c r="M14" s="32" t="s">
        <v>92</v>
      </c>
      <c r="N14" s="32" t="s">
        <v>93</v>
      </c>
    </row>
    <row r="15" spans="2:14" ht="18.95" customHeight="1" x14ac:dyDescent="0.15">
      <c r="C15" s="348" t="s">
        <v>94</v>
      </c>
      <c r="D15" s="11">
        <v>1</v>
      </c>
      <c r="E15" s="113"/>
      <c r="F15" s="114"/>
      <c r="G15" s="12" t="str">
        <f>IF(ISERROR(VLOOKUP(E15,'ＡＮ室内機ﾃﾞｰﾀ（消さない）'!$A$1:$F$49,3,FALSE)),"",VLOOKUP(E15,'ＡＮ室内機ﾃﾞｰﾀ（消さない）'!$A$1:$F$49,3,FALSE))</f>
        <v/>
      </c>
      <c r="H15" s="12" t="str">
        <f>IF(ISERROR(F15*G15),"",(F15*G15))</f>
        <v/>
      </c>
      <c r="I15" s="12" t="str">
        <f>IF(ISERROR(VLOOKUP(E15,'ＡＮ室内機ﾃﾞｰﾀ（消さない）'!$A$1:$F$49,4,FALSE)),"",VLOOKUP(E15,'ＡＮ室内機ﾃﾞｰﾀ（消さない）'!$A$1:$F$49,4,FALSE))</f>
        <v/>
      </c>
      <c r="J15" s="12" t="str">
        <f>IF(ISERROR(F15*I15),"",(F15*I15))</f>
        <v/>
      </c>
      <c r="K15" s="13" t="str">
        <f>IF(ISERROR(IF($E$10=50,VLOOKUP(E15,'ＡＮ室内機ﾃﾞｰﾀ（消さない）'!$A$1:$F$49,5,FALSE),IF($E$10=60,VLOOKUP(E15,'ＡＮ室内機ﾃﾞｰﾀ（消さない）'!$A$1:$F$49,6,FALSE),""))),"",IF($E$10=50,VLOOKUP(E15,'ＡＮ室内機ﾃﾞｰﾀ（消さない）'!A$1:$F$49,5,FALSE),IF($E$10=60,VLOOKUP(E15,'ＡＮ室内機ﾃﾞｰﾀ（消さない）'!$A$1:$F$49,6,FALSE),"")))</f>
        <v/>
      </c>
      <c r="L15" s="14" t="str">
        <f>IF(ISERROR(F15*K15),"",(F15*K15))</f>
        <v/>
      </c>
      <c r="M15" s="120"/>
      <c r="N15" s="105">
        <f>IF(M15="〇",H15,0)</f>
        <v>0</v>
      </c>
    </row>
    <row r="16" spans="2:14" ht="18.95" customHeight="1" x14ac:dyDescent="0.15">
      <c r="C16" s="349"/>
      <c r="D16" s="102">
        <v>2</v>
      </c>
      <c r="E16" s="115"/>
      <c r="F16" s="116"/>
      <c r="G16" s="15" t="str">
        <f>IF(ISERROR(VLOOKUP(E16,'ＡＮ室内機ﾃﾞｰﾀ（消さない）'!$A$1:$F$49,3,FALSE)),"",VLOOKUP(E16,'ＡＮ室内機ﾃﾞｰﾀ（消さない）'!$A$1:$F$49,3,FALSE))</f>
        <v/>
      </c>
      <c r="H16" s="15" t="str">
        <f>IF(ISERROR(F16*G16),"",(F16*G16))</f>
        <v/>
      </c>
      <c r="I16" s="15" t="str">
        <f>IF(ISERROR(VLOOKUP(E16,'ＡＮ室内機ﾃﾞｰﾀ（消さない）'!$A$1:$F$49,4,FALSE)),"",VLOOKUP(E16,'ＡＮ室内機ﾃﾞｰﾀ（消さない）'!$A$1:$F$49,4,FALSE))</f>
        <v/>
      </c>
      <c r="J16" s="15" t="str">
        <f>IF(ISERROR(F16*I16),"",(F16*I16))</f>
        <v/>
      </c>
      <c r="K16" s="16" t="str">
        <f>IF(ISERROR(IF($E$10=50,VLOOKUP(E16,'ＡＮ室内機ﾃﾞｰﾀ（消さない）'!$A$1:$F$49,5,FALSE),IF($E$10=60,VLOOKUP(E16,'ＡＮ室内機ﾃﾞｰﾀ（消さない）'!$A$1:$F$49,6,FALSE),""))),"",IF($E$10=50,VLOOKUP(E16,'ＡＮ室内機ﾃﾞｰﾀ（消さない）'!A$1:$F$49,5,FALSE),IF($E$10=60,VLOOKUP(E16,'ＡＮ室内機ﾃﾞｰﾀ（消さない）'!$A$1:$F$49,6,FALSE),"")))</f>
        <v/>
      </c>
      <c r="L16" s="17" t="str">
        <f t="shared" ref="L16:L25" si="0">IF(ISERROR(F16*K16),"",(F16*K16))</f>
        <v/>
      </c>
      <c r="M16" s="121"/>
      <c r="N16" s="106">
        <f t="shared" ref="N16:N25" si="1">IF(M16="〇",H16,0)</f>
        <v>0</v>
      </c>
    </row>
    <row r="17" spans="2:15" ht="18.95" customHeight="1" x14ac:dyDescent="0.15">
      <c r="C17" s="349"/>
      <c r="D17" s="102">
        <v>3</v>
      </c>
      <c r="E17" s="115"/>
      <c r="F17" s="116"/>
      <c r="G17" s="15" t="str">
        <f>IF(ISERROR(VLOOKUP(E17,'ＡＮ室内機ﾃﾞｰﾀ（消さない）'!$A$1:$F$49,3,FALSE)),"",VLOOKUP(E17,'ＡＮ室内機ﾃﾞｰﾀ（消さない）'!$A$1:$F$49,3,FALSE))</f>
        <v/>
      </c>
      <c r="H17" s="15" t="str">
        <f>IF(ISERROR(F17*G17),"",(F17*G17))</f>
        <v/>
      </c>
      <c r="I17" s="15" t="str">
        <f>IF(ISERROR(VLOOKUP(E17,'ＡＮ室内機ﾃﾞｰﾀ（消さない）'!$A$1:$F$49,4,FALSE)),"",VLOOKUP(E17,'ＡＮ室内機ﾃﾞｰﾀ（消さない）'!$A$1:$F$49,4,FALSE))</f>
        <v/>
      </c>
      <c r="J17" s="15" t="str">
        <f t="shared" ref="J17:J25" si="2">IF(ISERROR(F17*I17),"",(F17*I17))</f>
        <v/>
      </c>
      <c r="K17" s="16" t="str">
        <f>IF(ISERROR(IF($E$10=50,VLOOKUP(E17,'ＡＮ室内機ﾃﾞｰﾀ（消さない）'!$A$1:$F$49,5,FALSE),IF($E$10=60,VLOOKUP(E17,'ＡＮ室内機ﾃﾞｰﾀ（消さない）'!$A$1:$F$49,6,FALSE),""))),"",IF($E$10=50,VLOOKUP(E17,'ＡＮ室内機ﾃﾞｰﾀ（消さない）'!A$1:$F$49,5,FALSE),IF($E$10=60,VLOOKUP(E17,'ＡＮ室内機ﾃﾞｰﾀ（消さない）'!$A$1:$F$49,6,FALSE),"")))</f>
        <v/>
      </c>
      <c r="L17" s="17" t="str">
        <f t="shared" si="0"/>
        <v/>
      </c>
      <c r="M17" s="121"/>
      <c r="N17" s="106">
        <f t="shared" si="1"/>
        <v>0</v>
      </c>
    </row>
    <row r="18" spans="2:15" ht="18.95" customHeight="1" x14ac:dyDescent="0.15">
      <c r="C18" s="349"/>
      <c r="D18" s="102">
        <v>4</v>
      </c>
      <c r="E18" s="115"/>
      <c r="F18" s="116"/>
      <c r="G18" s="15" t="str">
        <f>IF(ISERROR(VLOOKUP(E18,'ＡＮ室内機ﾃﾞｰﾀ（消さない）'!$A$1:$F$49,3,FALSE)),"",VLOOKUP(E18,'ＡＮ室内機ﾃﾞｰﾀ（消さない）'!$A$1:$F$49,3,FALSE))</f>
        <v/>
      </c>
      <c r="H18" s="15" t="str">
        <f t="shared" ref="H18:H25" si="3">IF(ISERROR(F18*G18),"",(F18*G18))</f>
        <v/>
      </c>
      <c r="I18" s="15" t="str">
        <f>IF(ISERROR(VLOOKUP(E18,'ＡＮ室内機ﾃﾞｰﾀ（消さない）'!$A$1:$F$49,4,FALSE)),"",VLOOKUP(E18,'ＡＮ室内機ﾃﾞｰﾀ（消さない）'!$A$1:$F$49,4,FALSE))</f>
        <v/>
      </c>
      <c r="J18" s="15" t="str">
        <f t="shared" si="2"/>
        <v/>
      </c>
      <c r="K18" s="16" t="str">
        <f>IF(ISERROR(IF($E$10=50,VLOOKUP(E18,'ＡＮ室内機ﾃﾞｰﾀ（消さない）'!$A$1:$F$49,5,FALSE),IF($E$10=60,VLOOKUP(E18,'ＡＮ室内機ﾃﾞｰﾀ（消さない）'!$A$1:$F$49,6,FALSE),""))),"",IF($E$10=50,VLOOKUP(E18,'ＡＮ室内機ﾃﾞｰﾀ（消さない）'!A$1:$F$49,5,FALSE),IF($E$10=60,VLOOKUP(E18,'ＡＮ室内機ﾃﾞｰﾀ（消さない）'!$A$1:$F$49,6,FALSE),"")))</f>
        <v/>
      </c>
      <c r="L18" s="17" t="str">
        <f t="shared" si="0"/>
        <v/>
      </c>
      <c r="M18" s="121"/>
      <c r="N18" s="106">
        <f t="shared" si="1"/>
        <v>0</v>
      </c>
    </row>
    <row r="19" spans="2:15" ht="18.95" customHeight="1" x14ac:dyDescent="0.15">
      <c r="C19" s="349"/>
      <c r="D19" s="102">
        <v>5</v>
      </c>
      <c r="E19" s="115"/>
      <c r="F19" s="116"/>
      <c r="G19" s="15" t="str">
        <f>IF(ISERROR(VLOOKUP(E19,'ＡＮ室内機ﾃﾞｰﾀ（消さない）'!$A$1:$F$49,3,FALSE)),"",VLOOKUP(E19,'ＡＮ室内機ﾃﾞｰﾀ（消さない）'!$A$1:$F$49,3,FALSE))</f>
        <v/>
      </c>
      <c r="H19" s="15" t="str">
        <f t="shared" si="3"/>
        <v/>
      </c>
      <c r="I19" s="15" t="str">
        <f>IF(ISERROR(VLOOKUP(E19,'ＡＮ室内機ﾃﾞｰﾀ（消さない）'!$A$1:$F$49,4,FALSE)),"",VLOOKUP(E19,'ＡＮ室内機ﾃﾞｰﾀ（消さない）'!$A$1:$F$49,4,FALSE))</f>
        <v/>
      </c>
      <c r="J19" s="15" t="str">
        <f t="shared" si="2"/>
        <v/>
      </c>
      <c r="K19" s="16" t="str">
        <f>IF(ISERROR(IF($E$10=50,VLOOKUP(E19,'ＡＮ室内機ﾃﾞｰﾀ（消さない）'!$A$1:$F$49,5,FALSE),IF($E$10=60,VLOOKUP(E19,'ＡＮ室内機ﾃﾞｰﾀ（消さない）'!$A$1:$F$49,6,FALSE),""))),"",IF($E$10=50,VLOOKUP(E19,'ＡＮ室内機ﾃﾞｰﾀ（消さない）'!A$1:$F$49,5,FALSE),IF($E$10=60,VLOOKUP(E19,'ＡＮ室内機ﾃﾞｰﾀ（消さない）'!$A$1:$F$49,6,FALSE),"")))</f>
        <v/>
      </c>
      <c r="L19" s="17" t="str">
        <f t="shared" si="0"/>
        <v/>
      </c>
      <c r="M19" s="121"/>
      <c r="N19" s="106">
        <f t="shared" si="1"/>
        <v>0</v>
      </c>
    </row>
    <row r="20" spans="2:15" ht="18.95" customHeight="1" x14ac:dyDescent="0.15">
      <c r="C20" s="349"/>
      <c r="D20" s="102">
        <v>6</v>
      </c>
      <c r="E20" s="115"/>
      <c r="F20" s="116"/>
      <c r="G20" s="15" t="str">
        <f>IF(ISERROR(VLOOKUP(E20,'ＡＮ室内機ﾃﾞｰﾀ（消さない）'!$A$1:$F$49,3,FALSE)),"",VLOOKUP(E20,'ＡＮ室内機ﾃﾞｰﾀ（消さない）'!$A$1:$F$49,3,FALSE))</f>
        <v/>
      </c>
      <c r="H20" s="15" t="str">
        <f t="shared" si="3"/>
        <v/>
      </c>
      <c r="I20" s="15" t="str">
        <f>IF(ISERROR(VLOOKUP(E20,'ＡＮ室内機ﾃﾞｰﾀ（消さない）'!$A$1:$F$49,4,FALSE)),"",VLOOKUP(E20,'ＡＮ室内機ﾃﾞｰﾀ（消さない）'!$A$1:$F$49,4,FALSE))</f>
        <v/>
      </c>
      <c r="J20" s="15" t="str">
        <f t="shared" si="2"/>
        <v/>
      </c>
      <c r="K20" s="16" t="str">
        <f>IF(ISERROR(IF($E$10=50,VLOOKUP(E20,'ＡＮ室内機ﾃﾞｰﾀ（消さない）'!$A$1:$F$49,5,FALSE),IF($E$10=60,VLOOKUP(E20,'ＡＮ室内機ﾃﾞｰﾀ（消さない）'!$A$1:$F$49,6,FALSE),""))),"",IF($E$10=50,VLOOKUP(E20,'ＡＮ室内機ﾃﾞｰﾀ（消さない）'!A$1:$F$49,5,FALSE),IF($E$10=60,VLOOKUP(E20,'ＡＮ室内機ﾃﾞｰﾀ（消さない）'!$A$1:$F$49,6,FALSE),"")))</f>
        <v/>
      </c>
      <c r="L20" s="17" t="str">
        <f t="shared" si="0"/>
        <v/>
      </c>
      <c r="M20" s="121"/>
      <c r="N20" s="106">
        <f t="shared" si="1"/>
        <v>0</v>
      </c>
    </row>
    <row r="21" spans="2:15" ht="18.95" customHeight="1" x14ac:dyDescent="0.15">
      <c r="C21" s="349"/>
      <c r="D21" s="102">
        <v>7</v>
      </c>
      <c r="E21" s="115"/>
      <c r="F21" s="116"/>
      <c r="G21" s="15" t="str">
        <f>IF(ISERROR(VLOOKUP(E21,'ＡＮ室内機ﾃﾞｰﾀ（消さない）'!$A$1:$F$49,3,FALSE)),"",VLOOKUP(E21,'ＡＮ室内機ﾃﾞｰﾀ（消さない）'!$A$1:$F$49,3,FALSE))</f>
        <v/>
      </c>
      <c r="H21" s="15" t="str">
        <f t="shared" si="3"/>
        <v/>
      </c>
      <c r="I21" s="15" t="str">
        <f>IF(ISERROR(VLOOKUP(E21,'ＡＮ室内機ﾃﾞｰﾀ（消さない）'!$A$1:$F$49,4,FALSE)),"",VLOOKUP(E21,'ＡＮ室内機ﾃﾞｰﾀ（消さない）'!$A$1:$F$49,4,FALSE))</f>
        <v/>
      </c>
      <c r="J21" s="15" t="str">
        <f t="shared" si="2"/>
        <v/>
      </c>
      <c r="K21" s="16" t="str">
        <f>IF(ISERROR(IF($E$10=50,VLOOKUP(E21,'ＡＮ室内機ﾃﾞｰﾀ（消さない）'!$A$1:$F$49,5,FALSE),IF($E$10=60,VLOOKUP(E21,'ＡＮ室内機ﾃﾞｰﾀ（消さない）'!$A$1:$F$49,6,FALSE),""))),"",IF($E$10=50,VLOOKUP(E21,'ＡＮ室内機ﾃﾞｰﾀ（消さない）'!A$1:$F$49,5,FALSE),IF($E$10=60,VLOOKUP(E21,'ＡＮ室内機ﾃﾞｰﾀ（消さない）'!$A$1:$F$49,6,FALSE),"")))</f>
        <v/>
      </c>
      <c r="L21" s="17" t="str">
        <f t="shared" si="0"/>
        <v/>
      </c>
      <c r="M21" s="121"/>
      <c r="N21" s="106">
        <f t="shared" si="1"/>
        <v>0</v>
      </c>
    </row>
    <row r="22" spans="2:15" ht="18.95" customHeight="1" x14ac:dyDescent="0.15">
      <c r="C22" s="349"/>
      <c r="D22" s="102">
        <v>8</v>
      </c>
      <c r="E22" s="115"/>
      <c r="F22" s="116"/>
      <c r="G22" s="15" t="str">
        <f>IF(ISERROR(VLOOKUP(E22,'ＡＮ室内機ﾃﾞｰﾀ（消さない）'!$A$1:$F$49,3,FALSE)),"",VLOOKUP(E22,'ＡＮ室内機ﾃﾞｰﾀ（消さない）'!$A$1:$F$49,3,FALSE))</f>
        <v/>
      </c>
      <c r="H22" s="15" t="str">
        <f t="shared" si="3"/>
        <v/>
      </c>
      <c r="I22" s="15" t="str">
        <f>IF(ISERROR(VLOOKUP(E22,'ＡＮ室内機ﾃﾞｰﾀ（消さない）'!$A$1:$F$49,4,FALSE)),"",VLOOKUP(E22,'ＡＮ室内機ﾃﾞｰﾀ（消さない）'!$A$1:$F$49,4,FALSE))</f>
        <v/>
      </c>
      <c r="J22" s="15" t="str">
        <f t="shared" si="2"/>
        <v/>
      </c>
      <c r="K22" s="16" t="str">
        <f>IF(ISERROR(IF($E$10=50,VLOOKUP(E22,'ＡＮ室内機ﾃﾞｰﾀ（消さない）'!$A$1:$F$49,5,FALSE),IF($E$10=60,VLOOKUP(E22,'ＡＮ室内機ﾃﾞｰﾀ（消さない）'!$A$1:$F$49,6,FALSE),""))),"",IF($E$10=50,VLOOKUP(E22,'ＡＮ室内機ﾃﾞｰﾀ（消さない）'!A$1:$F$49,5,FALSE),IF($E$10=60,VLOOKUP(E22,'ＡＮ室内機ﾃﾞｰﾀ（消さない）'!$A$1:$F$49,6,FALSE),"")))</f>
        <v/>
      </c>
      <c r="L22" s="17" t="str">
        <f t="shared" si="0"/>
        <v/>
      </c>
      <c r="M22" s="121"/>
      <c r="N22" s="106">
        <f t="shared" si="1"/>
        <v>0</v>
      </c>
    </row>
    <row r="23" spans="2:15" ht="18.95" customHeight="1" x14ac:dyDescent="0.15">
      <c r="C23" s="349"/>
      <c r="D23" s="102">
        <v>9</v>
      </c>
      <c r="E23" s="115"/>
      <c r="F23" s="116"/>
      <c r="G23" s="15" t="str">
        <f>IF(ISERROR(VLOOKUP(E23,'ＡＮ室内機ﾃﾞｰﾀ（消さない）'!$A$1:$F$49,3,FALSE)),"",VLOOKUP(E23,'ＡＮ室内機ﾃﾞｰﾀ（消さない）'!$A$1:$F$49,3,FALSE))</f>
        <v/>
      </c>
      <c r="H23" s="15" t="str">
        <f t="shared" si="3"/>
        <v/>
      </c>
      <c r="I23" s="15" t="str">
        <f>IF(ISERROR(VLOOKUP(E23,'ＡＮ室内機ﾃﾞｰﾀ（消さない）'!$A$1:$F$49,4,FALSE)),"",VLOOKUP(E23,'ＡＮ室内機ﾃﾞｰﾀ（消さない）'!$A$1:$F$49,4,FALSE))</f>
        <v/>
      </c>
      <c r="J23" s="15" t="str">
        <f t="shared" si="2"/>
        <v/>
      </c>
      <c r="K23" s="16" t="str">
        <f>IF(ISERROR(IF($E$10=50,VLOOKUP(E23,'ＡＮ室内機ﾃﾞｰﾀ（消さない）'!$A$1:$F$49,5,FALSE),IF($E$10=60,VLOOKUP(E23,'ＡＮ室内機ﾃﾞｰﾀ（消さない）'!$A$1:$F$49,6,FALSE),""))),"",IF($E$10=50,VLOOKUP(E23,'ＡＮ室内機ﾃﾞｰﾀ（消さない）'!A$1:$F$49,5,FALSE),IF($E$10=60,VLOOKUP(E23,'ＡＮ室内機ﾃﾞｰﾀ（消さない）'!$A$1:$F$49,6,FALSE),"")))</f>
        <v/>
      </c>
      <c r="L23" s="17" t="str">
        <f t="shared" si="0"/>
        <v/>
      </c>
      <c r="M23" s="121"/>
      <c r="N23" s="106">
        <f t="shared" si="1"/>
        <v>0</v>
      </c>
    </row>
    <row r="24" spans="2:15" ht="18.95" customHeight="1" x14ac:dyDescent="0.15">
      <c r="C24" s="349"/>
      <c r="D24" s="102">
        <v>10</v>
      </c>
      <c r="E24" s="115"/>
      <c r="F24" s="116"/>
      <c r="G24" s="15" t="str">
        <f>IF(ISERROR(VLOOKUP(E24,'ＡＮ室内機ﾃﾞｰﾀ（消さない）'!$A$1:$F$49,3,FALSE)),"",VLOOKUP(E24,'ＡＮ室内機ﾃﾞｰﾀ（消さない）'!$A$1:$F$49,3,FALSE))</f>
        <v/>
      </c>
      <c r="H24" s="15" t="str">
        <f t="shared" si="3"/>
        <v/>
      </c>
      <c r="I24" s="15" t="str">
        <f>IF(ISERROR(VLOOKUP(E24,'ＡＮ室内機ﾃﾞｰﾀ（消さない）'!$A$1:$F$49,4,FALSE)),"",VLOOKUP(E24,'ＡＮ室内機ﾃﾞｰﾀ（消さない）'!$A$1:$F$49,4,FALSE))</f>
        <v/>
      </c>
      <c r="J24" s="15" t="str">
        <f t="shared" si="2"/>
        <v/>
      </c>
      <c r="K24" s="16" t="str">
        <f>IF(ISERROR(IF($E$10=50,VLOOKUP(E24,'ＡＮ室内機ﾃﾞｰﾀ（消さない）'!$A$1:$F$49,5,FALSE),IF($E$10=60,VLOOKUP(E24,'ＡＮ室内機ﾃﾞｰﾀ（消さない）'!$A$1:$F$49,6,FALSE),""))),"",IF($E$10=50,VLOOKUP(E24,'ＡＮ室内機ﾃﾞｰﾀ（消さない）'!A$1:$F$49,5,FALSE),IF($E$10=60,VLOOKUP(E24,'ＡＮ室内機ﾃﾞｰﾀ（消さない）'!$A$1:$F$49,6,FALSE),"")))</f>
        <v/>
      </c>
      <c r="L24" s="17" t="str">
        <f t="shared" si="0"/>
        <v/>
      </c>
      <c r="M24" s="121"/>
      <c r="N24" s="106">
        <f t="shared" si="1"/>
        <v>0</v>
      </c>
    </row>
    <row r="25" spans="2:15" ht="18.95" customHeight="1" thickBot="1" x14ac:dyDescent="0.2">
      <c r="C25" s="350"/>
      <c r="D25" s="18">
        <v>11</v>
      </c>
      <c r="E25" s="117"/>
      <c r="F25" s="118"/>
      <c r="G25" s="19" t="str">
        <f>IF(ISERROR(VLOOKUP(E25,'ＡＮ室内機ﾃﾞｰﾀ（消さない）'!$A$1:$F$49,3,FALSE)),"",VLOOKUP(E25,'ＡＮ室内機ﾃﾞｰﾀ（消さない）'!$A$1:$F$49,3,FALSE))</f>
        <v/>
      </c>
      <c r="H25" s="19" t="str">
        <f t="shared" si="3"/>
        <v/>
      </c>
      <c r="I25" s="19" t="str">
        <f>IF(ISERROR(VLOOKUP(E25,'ＡＮ室内機ﾃﾞｰﾀ（消さない）'!$A$1:$F$49,4,FALSE)),"",VLOOKUP(E25,'ＡＮ室内機ﾃﾞｰﾀ（消さない）'!$A$1:$F$49,4,FALSE))</f>
        <v/>
      </c>
      <c r="J25" s="19" t="str">
        <f t="shared" si="2"/>
        <v/>
      </c>
      <c r="K25" s="20" t="str">
        <f>IF(ISERROR(IF($E$10=50,VLOOKUP(E25,'ＡＮ室内機ﾃﾞｰﾀ（消さない）'!$A$1:$F$49,5,FALSE),IF($E$10=60,VLOOKUP(E25,'ＡＮ室内機ﾃﾞｰﾀ（消さない）'!$A$1:$F$49,6,FALSE),""))),"",IF($E$10=50,VLOOKUP(E25,'ＡＮ室内機ﾃﾞｰﾀ（消さない）'!A$1:$F$49,5,FALSE),IF($E$10=60,VLOOKUP(E25,'ＡＮ室内機ﾃﾞｰﾀ（消さない）'!$A$1:$F$49,6,FALSE),"")))</f>
        <v/>
      </c>
      <c r="L25" s="21" t="str">
        <f t="shared" si="0"/>
        <v/>
      </c>
      <c r="M25" s="122"/>
      <c r="N25" s="107">
        <f t="shared" si="1"/>
        <v>0</v>
      </c>
    </row>
    <row r="26" spans="2:15" ht="20.25" customHeight="1" thickBot="1" x14ac:dyDescent="0.2">
      <c r="C26" s="22" t="s">
        <v>5</v>
      </c>
      <c r="D26" s="23"/>
      <c r="E26" s="24"/>
      <c r="F26" s="25">
        <f>SUM(F15:F25)</f>
        <v>0</v>
      </c>
      <c r="G26" s="26"/>
      <c r="H26" s="33">
        <f t="shared" ref="H26:J26" si="4">SUM(H15:H25)</f>
        <v>0</v>
      </c>
      <c r="I26" s="27"/>
      <c r="J26" s="7">
        <f t="shared" si="4"/>
        <v>0</v>
      </c>
      <c r="K26" s="28"/>
      <c r="L26" s="34">
        <f>SUM(L15:L25)</f>
        <v>0</v>
      </c>
      <c r="M26" s="34"/>
      <c r="N26" s="34">
        <f>SUM(N15:N25)</f>
        <v>0</v>
      </c>
    </row>
    <row r="27" spans="2:15" ht="9" customHeight="1" x14ac:dyDescent="0.15">
      <c r="C27" s="6"/>
    </row>
    <row r="28" spans="2:15" x14ac:dyDescent="0.15">
      <c r="B28" s="6" t="s">
        <v>30</v>
      </c>
      <c r="C28" s="6"/>
    </row>
    <row r="29" spans="2:15" x14ac:dyDescent="0.15">
      <c r="C29" s="6" t="s">
        <v>100</v>
      </c>
    </row>
    <row r="30" spans="2:15" x14ac:dyDescent="0.15">
      <c r="C30" s="374" t="s">
        <v>6</v>
      </c>
      <c r="D30" s="374"/>
      <c r="E30" s="374"/>
      <c r="F30" s="380" t="s">
        <v>1</v>
      </c>
      <c r="G30" s="380"/>
      <c r="H30" s="380"/>
      <c r="I30" s="380"/>
      <c r="J30" s="380"/>
      <c r="K30" s="3"/>
      <c r="L30" s="381" t="s">
        <v>27</v>
      </c>
      <c r="M30" s="382"/>
    </row>
    <row r="31" spans="2:15" x14ac:dyDescent="0.15">
      <c r="C31" s="383" t="s">
        <v>101</v>
      </c>
      <c r="D31" s="383"/>
      <c r="E31" s="383"/>
      <c r="F31" s="374" t="s">
        <v>102</v>
      </c>
      <c r="G31" s="374"/>
      <c r="H31" s="374"/>
      <c r="I31" s="374"/>
      <c r="J31" s="374"/>
      <c r="K31" s="3"/>
      <c r="L31" s="384" t="str">
        <f>IF(F26=0,"室内機接続可否情報入力",IF(F26&lt;4,"×",IF(F26&gt;11,"×","〇")))</f>
        <v>室内機接続可否情報入力</v>
      </c>
      <c r="M31" s="385"/>
    </row>
    <row r="32" spans="2:15" x14ac:dyDescent="0.15">
      <c r="C32" s="383" t="s">
        <v>103</v>
      </c>
      <c r="D32" s="383"/>
      <c r="E32" s="383"/>
      <c r="F32" s="383" t="s">
        <v>131</v>
      </c>
      <c r="G32" s="383"/>
      <c r="H32" s="383"/>
      <c r="I32" s="383"/>
      <c r="J32" s="383"/>
      <c r="K32" s="3"/>
      <c r="L32" s="384" t="str">
        <f>IF(H26=0,"室内機接続可否情報入力",IF(H26&lt;54,"×",IF(H26&gt;72.8,"×","〇")))</f>
        <v>室内機接続可否情報入力</v>
      </c>
      <c r="M32" s="385"/>
      <c r="O32" s="84"/>
    </row>
    <row r="33" spans="3:14" x14ac:dyDescent="0.15">
      <c r="C33" s="345" t="s">
        <v>104</v>
      </c>
      <c r="D33" s="345"/>
      <c r="E33" s="345"/>
      <c r="F33" s="40" t="str">
        <f>IF(ISERROR(VLOOKUP(E11, 'ANブレーカー容量別突入電流、消費電力値'!A1:D4,3,FALSE)),"",VLOOKUP(E11, 'ANブレーカー容量別突入電流、消費電力値'!A1:D4,3,FALSE))</f>
        <v/>
      </c>
      <c r="G33" s="36"/>
      <c r="H33" s="36" t="s">
        <v>132</v>
      </c>
      <c r="I33" s="37"/>
      <c r="J33" s="38"/>
      <c r="K33" s="31"/>
      <c r="L33" s="346" t="str">
        <f>IF(F33="","遮断機容量を入力",IF(J26=0,"室内機接続可否情報入力",IF(J26&lt;=F33,"〇","×")))</f>
        <v>遮断機容量を入力</v>
      </c>
      <c r="M33" s="347"/>
    </row>
    <row r="34" spans="3:14" x14ac:dyDescent="0.15">
      <c r="C34" s="345" t="s">
        <v>105</v>
      </c>
      <c r="D34" s="345"/>
      <c r="E34" s="345"/>
      <c r="F34" s="40" t="str">
        <f>IF(ISERROR(VLOOKUP(E11, 'ANブレーカー容量別突入電流、消費電力値'!A1:D4,4,FALSE)),"",VLOOKUP(E11, 'ANブレーカー容量別突入電流、消費電力値'!A1:D4,4,FALSE))</f>
        <v/>
      </c>
      <c r="G34" s="37"/>
      <c r="H34" s="36" t="s">
        <v>132</v>
      </c>
      <c r="I34" s="37"/>
      <c r="J34" s="38"/>
      <c r="K34" s="31"/>
      <c r="L34" s="378" t="str">
        <f>IF(F34="","遮断機容量を入力",IF(L26=0,"室内機接続可否情報もしくは周波数入力",IF(L26&lt;=F34,"〇","×")))</f>
        <v>遮断機容量を入力</v>
      </c>
      <c r="M34" s="379"/>
    </row>
    <row r="35" spans="3:14" ht="17.25" x14ac:dyDescent="0.15">
      <c r="C35" s="364" t="s">
        <v>30</v>
      </c>
      <c r="D35" s="365"/>
      <c r="E35" s="365"/>
      <c r="F35" s="365"/>
      <c r="G35" s="365"/>
      <c r="H35" s="365"/>
      <c r="I35" s="365"/>
      <c r="J35" s="366"/>
      <c r="K35" s="3"/>
      <c r="L35" s="367" t="str">
        <f>IF(COUNTIF(L31:M34,"〇")=4,"〇","×")</f>
        <v>×</v>
      </c>
      <c r="M35" s="368"/>
    </row>
    <row r="36" spans="3:14" x14ac:dyDescent="0.15">
      <c r="C36" s="85"/>
    </row>
    <row r="37" spans="3:14" x14ac:dyDescent="0.15">
      <c r="C37" s="6" t="s">
        <v>106</v>
      </c>
    </row>
    <row r="38" spans="3:14" x14ac:dyDescent="0.15">
      <c r="C38" s="369"/>
      <c r="D38" s="369"/>
      <c r="E38" s="369"/>
    </row>
    <row r="39" spans="3:14" x14ac:dyDescent="0.15">
      <c r="C39" s="370" t="s">
        <v>6</v>
      </c>
      <c r="D39" s="370"/>
      <c r="E39" s="370"/>
      <c r="F39" s="371" t="s">
        <v>1</v>
      </c>
      <c r="G39" s="371"/>
      <c r="H39" s="371"/>
      <c r="I39" s="371"/>
      <c r="J39" s="371"/>
      <c r="K39" s="3"/>
      <c r="L39" s="371" t="s">
        <v>27</v>
      </c>
      <c r="M39" s="371"/>
      <c r="N39" s="371"/>
    </row>
    <row r="40" spans="3:14" ht="72" customHeight="1" x14ac:dyDescent="0.15">
      <c r="C40" s="374" t="s">
        <v>107</v>
      </c>
      <c r="D40" s="374"/>
      <c r="E40" s="374"/>
      <c r="F40" s="375" t="s">
        <v>108</v>
      </c>
      <c r="G40" s="376"/>
      <c r="H40" s="376"/>
      <c r="I40" s="376"/>
      <c r="J40" s="376"/>
      <c r="K40" s="86"/>
      <c r="L40" s="377" t="str">
        <f>IF(L35="×","× 1.接続室内機仕様が×のため",IF(N26=0,"室内機接続可否情報入力",IF(N26&gt;56,'ＡＮ室内機情報など（消さない）'!H6,"〇")))</f>
        <v>× 1.接続室内機仕様が×のため</v>
      </c>
      <c r="M40" s="377"/>
      <c r="N40" s="377"/>
    </row>
    <row r="41" spans="3:14" ht="21" customHeight="1" x14ac:dyDescent="0.15">
      <c r="C41" s="37"/>
      <c r="D41" s="37"/>
      <c r="E41" s="37"/>
      <c r="F41" s="87"/>
      <c r="G41" s="88"/>
      <c r="H41" s="88"/>
      <c r="I41" s="88"/>
      <c r="J41" s="88"/>
      <c r="K41" s="29"/>
      <c r="L41" s="89"/>
      <c r="M41" s="89"/>
    </row>
    <row r="42" spans="3:14" ht="21" customHeight="1" thickBot="1" x14ac:dyDescent="0.2">
      <c r="C42" s="78"/>
      <c r="D42" s="78"/>
      <c r="E42" s="78"/>
      <c r="F42" s="87"/>
      <c r="G42" s="88"/>
      <c r="H42" s="88"/>
      <c r="I42" s="88"/>
      <c r="J42" s="88"/>
      <c r="K42" s="29"/>
      <c r="L42" s="89"/>
      <c r="M42" s="89"/>
    </row>
    <row r="43" spans="3:14" ht="64.5" customHeight="1" thickBot="1" x14ac:dyDescent="0.2">
      <c r="C43" s="359" t="s">
        <v>109</v>
      </c>
      <c r="D43" s="360"/>
      <c r="E43" s="361"/>
      <c r="F43" s="362" t="str">
        <f>IF(AND(L35="〇",L40="〇"),'ＡＮ室内機情報など（消さない）'!I6,IF(AND(L35="〇",L40='ＡＮ室内機情報など（消さない）'!H6),'ＡＮ室内機情報など（消さない）'!I7,"×"))</f>
        <v>×</v>
      </c>
      <c r="G43" s="362"/>
      <c r="H43" s="362"/>
      <c r="I43" s="362"/>
      <c r="J43" s="362"/>
      <c r="K43" s="362"/>
      <c r="L43" s="362"/>
      <c r="M43" s="362"/>
      <c r="N43" s="363"/>
    </row>
    <row r="44" spans="3:14" x14ac:dyDescent="0.15">
      <c r="C44" s="5"/>
      <c r="D44" s="5"/>
      <c r="E44" s="5"/>
    </row>
  </sheetData>
  <sheetProtection algorithmName="SHA-512" hashValue="GoHRtdXhckRIRQyMu6vhMp7jV4iDTVuQLHFS6zUbk7qUdHApeNmIRc2pF00TgaNaT/np1TDxU8n0wp6rlT+yrg==" saltValue="5Tceip/oqwripmLD27M5CQ==" spinCount="100000" sheet="1" objects="1" scenarios="1" formatCells="0" selectLockedCells="1"/>
  <mergeCells count="31">
    <mergeCell ref="B1:F2"/>
    <mergeCell ref="M3:N3"/>
    <mergeCell ref="C40:E40"/>
    <mergeCell ref="F40:J40"/>
    <mergeCell ref="L40:N40"/>
    <mergeCell ref="C34:E34"/>
    <mergeCell ref="L34:M34"/>
    <mergeCell ref="C30:E30"/>
    <mergeCell ref="F30:J30"/>
    <mergeCell ref="L30:M30"/>
    <mergeCell ref="C31:E31"/>
    <mergeCell ref="F31:J31"/>
    <mergeCell ref="L31:M31"/>
    <mergeCell ref="C32:E32"/>
    <mergeCell ref="F32:J32"/>
    <mergeCell ref="L32:M32"/>
    <mergeCell ref="C43:E43"/>
    <mergeCell ref="F43:N43"/>
    <mergeCell ref="C35:J35"/>
    <mergeCell ref="L35:M35"/>
    <mergeCell ref="C38:E38"/>
    <mergeCell ref="C39:E39"/>
    <mergeCell ref="F39:J39"/>
    <mergeCell ref="L39:N39"/>
    <mergeCell ref="C33:E33"/>
    <mergeCell ref="L33:M33"/>
    <mergeCell ref="C15:C25"/>
    <mergeCell ref="C10:D10"/>
    <mergeCell ref="H10:J10"/>
    <mergeCell ref="C11:D11"/>
    <mergeCell ref="C14:D14"/>
  </mergeCells>
  <phoneticPr fontId="1"/>
  <conditionalFormatting sqref="E15:N25">
    <cfRule type="expression" dxfId="1" priority="1">
      <formula>AND($L$35="〇",$N$26&lt;=56,$M15="〇")</formula>
    </cfRule>
  </conditionalFormatting>
  <dataValidations count="6">
    <dataValidation type="list" allowBlank="1" showInputMessage="1" showErrorMessage="1" sqref="M15:M25">
      <formula1>避難所利用</formula1>
    </dataValidation>
    <dataValidation type="list" allowBlank="1" showInputMessage="1" showErrorMessage="1" sqref="G9">
      <formula1>空調運転</formula1>
    </dataValidation>
    <dataValidation type="list" allowBlank="1" showInputMessage="1" showErrorMessage="1" sqref="E11">
      <formula1>遮断器</formula1>
    </dataValidation>
    <dataValidation type="list" allowBlank="1" showInputMessage="1" showErrorMessage="1" sqref="E10">
      <formula1>周波数</formula1>
    </dataValidation>
    <dataValidation type="whole" allowBlank="1" showInputMessage="1" showErrorMessage="1" sqref="F15">
      <formula1>1</formula1>
      <formula2>11</formula2>
    </dataValidation>
    <dataValidation type="list" allowBlank="1" showInputMessage="1" showErrorMessage="1" sqref="E15:E25">
      <formula1>室内機</formula1>
    </dataValidation>
  </dataValidations>
  <pageMargins left="0.7" right="0.7" top="0.75" bottom="0.75" header="0.3" footer="0.3"/>
  <pageSetup paperSize="9" scale="8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O44"/>
  <sheetViews>
    <sheetView view="pageBreakPreview" zoomScaleNormal="100" zoomScaleSheetLayoutView="100" workbookViewId="0">
      <selection activeCell="M6" sqref="M6"/>
    </sheetView>
  </sheetViews>
  <sheetFormatPr defaultRowHeight="14.25" x14ac:dyDescent="0.15"/>
  <cols>
    <col min="1" max="1" width="1" style="4" customWidth="1"/>
    <col min="2" max="2" width="3.625" style="4" customWidth="1"/>
    <col min="3" max="3" width="4.875" style="4" customWidth="1"/>
    <col min="4" max="4" width="5.75" style="4" customWidth="1"/>
    <col min="5" max="5" width="16.625" style="4" customWidth="1"/>
    <col min="6" max="6" width="6.375" style="4" customWidth="1"/>
    <col min="7" max="7" width="9.375" style="4" hidden="1" customWidth="1"/>
    <col min="8" max="8" width="10.5" style="4" customWidth="1"/>
    <col min="9" max="9" width="11.5" style="4" hidden="1" customWidth="1"/>
    <col min="10" max="10" width="14" style="4" customWidth="1"/>
    <col min="11" max="11" width="11.5" style="4" hidden="1" customWidth="1"/>
    <col min="12" max="12" width="13.625" style="4" customWidth="1"/>
    <col min="13" max="13" width="12.875" style="4" customWidth="1"/>
    <col min="14" max="14" width="15.25" style="4" customWidth="1"/>
    <col min="15" max="15" width="1.125" style="4" customWidth="1"/>
    <col min="16" max="16384" width="9" style="4"/>
  </cols>
  <sheetData>
    <row r="1" spans="2:14" ht="14.25" customHeight="1" x14ac:dyDescent="0.15">
      <c r="B1" s="372" t="s">
        <v>177</v>
      </c>
      <c r="C1" s="372"/>
      <c r="D1" s="372"/>
      <c r="E1" s="372"/>
      <c r="F1" s="372"/>
      <c r="G1" s="108"/>
      <c r="H1" s="108"/>
    </row>
    <row r="2" spans="2:14" ht="14.25" customHeight="1" x14ac:dyDescent="0.15">
      <c r="B2" s="372"/>
      <c r="C2" s="372"/>
      <c r="D2" s="372"/>
      <c r="E2" s="372"/>
      <c r="F2" s="372"/>
      <c r="G2" s="108"/>
      <c r="H2" s="108"/>
    </row>
    <row r="3" spans="2:14" ht="16.5" customHeight="1" x14ac:dyDescent="0.15">
      <c r="B3" s="134" t="s">
        <v>226</v>
      </c>
      <c r="M3" s="373" t="s">
        <v>229</v>
      </c>
      <c r="N3" s="373"/>
    </row>
    <row r="4" spans="2:14" ht="16.5" customHeight="1" x14ac:dyDescent="0.15">
      <c r="B4" s="134" t="s">
        <v>227</v>
      </c>
      <c r="M4" s="258"/>
      <c r="N4" s="258"/>
    </row>
    <row r="5" spans="2:14" x14ac:dyDescent="0.15">
      <c r="M5" s="258"/>
      <c r="N5" s="258"/>
    </row>
    <row r="6" spans="2:14" ht="17.25" customHeight="1" x14ac:dyDescent="0.15">
      <c r="B6" s="43" t="s">
        <v>234</v>
      </c>
      <c r="C6" s="110"/>
      <c r="D6" s="110"/>
      <c r="E6" s="110"/>
      <c r="F6" s="110"/>
      <c r="G6" s="110"/>
      <c r="H6" s="110"/>
      <c r="I6" s="110"/>
      <c r="J6" s="110"/>
      <c r="K6" s="110"/>
      <c r="L6" s="110"/>
      <c r="M6" s="260">
        <v>3</v>
      </c>
      <c r="N6" s="110" t="s">
        <v>228</v>
      </c>
    </row>
    <row r="8" spans="2:14" ht="15" thickBot="1" x14ac:dyDescent="0.2">
      <c r="B8" s="6" t="s">
        <v>88</v>
      </c>
    </row>
    <row r="9" spans="2:14" ht="25.5" customHeight="1" thickBot="1" x14ac:dyDescent="0.2">
      <c r="C9" s="66" t="s">
        <v>89</v>
      </c>
      <c r="D9" s="67"/>
      <c r="E9" s="67"/>
      <c r="F9" s="67"/>
      <c r="G9" s="68"/>
      <c r="H9" s="69"/>
      <c r="J9" s="125"/>
      <c r="L9" s="44" t="s">
        <v>185</v>
      </c>
    </row>
    <row r="10" spans="2:14" ht="21.75" customHeight="1" thickBot="1" x14ac:dyDescent="0.2">
      <c r="C10" s="351" t="s">
        <v>24</v>
      </c>
      <c r="D10" s="352"/>
      <c r="E10" s="111">
        <v>60</v>
      </c>
      <c r="F10" s="54" t="s">
        <v>126</v>
      </c>
      <c r="G10" s="70"/>
      <c r="H10" s="353"/>
      <c r="I10" s="354"/>
      <c r="J10" s="354"/>
      <c r="K10" s="104"/>
      <c r="L10" s="123"/>
      <c r="M10" s="71"/>
    </row>
    <row r="11" spans="2:14" ht="21.75" customHeight="1" thickBot="1" x14ac:dyDescent="0.2">
      <c r="C11" s="355" t="s">
        <v>39</v>
      </c>
      <c r="D11" s="356"/>
      <c r="E11" s="112">
        <v>10</v>
      </c>
      <c r="F11" s="119" t="s">
        <v>127</v>
      </c>
      <c r="G11" s="35"/>
      <c r="H11" s="72" t="s">
        <v>128</v>
      </c>
      <c r="I11" s="73"/>
      <c r="J11" s="74">
        <f>IF(ISERROR(VLOOKUP(E11,'ANブレーカー容量別突入電流、消費電力値'!A1:D4,2,FALSE)),"",(VLOOKUP(E11,'ANブレーカー容量別突入電流、消費電力値'!A1:D4,2,FALSE)))</f>
        <v>1</v>
      </c>
      <c r="K11" s="75"/>
      <c r="L11" s="76" t="s">
        <v>38</v>
      </c>
    </row>
    <row r="12" spans="2:14" ht="12" customHeight="1" x14ac:dyDescent="0.15">
      <c r="C12" s="77" t="s">
        <v>90</v>
      </c>
      <c r="D12" s="8"/>
      <c r="E12" s="9"/>
      <c r="F12" s="9"/>
      <c r="G12" s="9"/>
      <c r="H12" s="9"/>
      <c r="I12" s="9"/>
      <c r="J12" s="10"/>
      <c r="K12" s="10"/>
      <c r="L12" s="10"/>
    </row>
    <row r="13" spans="2:14" ht="20.25" customHeight="1" thickBot="1" x14ac:dyDescent="0.2">
      <c r="C13" s="78" t="s">
        <v>91</v>
      </c>
      <c r="D13" s="79"/>
      <c r="E13" s="80"/>
      <c r="F13" s="80"/>
      <c r="G13" s="80"/>
      <c r="H13" s="80"/>
      <c r="I13" s="80"/>
      <c r="J13" s="81"/>
      <c r="K13" s="81"/>
      <c r="L13" s="81"/>
    </row>
    <row r="14" spans="2:14" ht="21.75" customHeight="1" thickBot="1" x14ac:dyDescent="0.2">
      <c r="C14" s="357" t="s">
        <v>28</v>
      </c>
      <c r="D14" s="358"/>
      <c r="E14" s="82" t="s">
        <v>0</v>
      </c>
      <c r="F14" s="83" t="s">
        <v>4</v>
      </c>
      <c r="G14" s="30" t="s">
        <v>129</v>
      </c>
      <c r="H14" s="39" t="s">
        <v>23</v>
      </c>
      <c r="I14" s="39" t="s">
        <v>130</v>
      </c>
      <c r="J14" s="42" t="s">
        <v>21</v>
      </c>
      <c r="K14" s="41" t="s">
        <v>20</v>
      </c>
      <c r="L14" s="32" t="s">
        <v>22</v>
      </c>
      <c r="M14" s="32" t="s">
        <v>92</v>
      </c>
      <c r="N14" s="32" t="s">
        <v>93</v>
      </c>
    </row>
    <row r="15" spans="2:14" ht="18.95" customHeight="1" x14ac:dyDescent="0.15">
      <c r="C15" s="348" t="s">
        <v>94</v>
      </c>
      <c r="D15" s="11">
        <v>1</v>
      </c>
      <c r="E15" s="113" t="s">
        <v>95</v>
      </c>
      <c r="F15" s="114">
        <v>1</v>
      </c>
      <c r="G15" s="12">
        <f>IF(ISERROR(VLOOKUP(E15,'ＡＮ室内機ﾃﾞｰﾀ（消さない）'!$A$1:$F$49,3,FALSE)),"",VLOOKUP(E15,'ＡＮ室内機ﾃﾞｰﾀ（消さない）'!$A$1:$F$49,3,FALSE))</f>
        <v>11.2</v>
      </c>
      <c r="H15" s="12">
        <f>IF(ISERROR(F15*G15),"",(F15*G15))</f>
        <v>11.2</v>
      </c>
      <c r="I15" s="12">
        <f>IF(ISERROR(VLOOKUP(E15,'ＡＮ室内機ﾃﾞｰﾀ（消さない）'!$A$1:$F$49,4,FALSE)),"",VLOOKUP(E15,'ＡＮ室内機ﾃﾞｰﾀ（消さない）'!$A$1:$F$49,4,FALSE))</f>
        <v>3.8</v>
      </c>
      <c r="J15" s="12">
        <f>IF(ISERROR(F15*I15),"",(F15*I15))</f>
        <v>3.8</v>
      </c>
      <c r="K15" s="13">
        <f>IF(ISERROR(IF($E$10=50,VLOOKUP(E15,'ＡＮ室内機ﾃﾞｰﾀ（消さない）'!$A$1:$F$49,5,FALSE),IF($E$10=60,VLOOKUP(E15,'ＡＮ室内機ﾃﾞｰﾀ（消さない）'!$A$1:$F$49,6,FALSE),""))),"",IF($E$10=50,VLOOKUP(E15,'ＡＮ室内機ﾃﾞｰﾀ（消さない）'!A$1:$F$49,5,FALSE),IF($E$10=60,VLOOKUP(E15,'ＡＮ室内機ﾃﾞｰﾀ（消さない）'!$A$1:$F$49,6,FALSE),"")))</f>
        <v>1.1000000000000001</v>
      </c>
      <c r="L15" s="14">
        <f>IF(ISERROR(F15*K15),"",(F15*K15))</f>
        <v>1.1000000000000001</v>
      </c>
      <c r="M15" s="120" t="s">
        <v>96</v>
      </c>
      <c r="N15" s="105">
        <f>IF(M15="〇",H15,0)</f>
        <v>11.2</v>
      </c>
    </row>
    <row r="16" spans="2:14" ht="18.95" customHeight="1" x14ac:dyDescent="0.15">
      <c r="C16" s="349"/>
      <c r="D16" s="109">
        <v>2</v>
      </c>
      <c r="E16" s="115" t="s">
        <v>97</v>
      </c>
      <c r="F16" s="116">
        <v>3</v>
      </c>
      <c r="G16" s="15">
        <f>IF(ISERROR(VLOOKUP(E16,'ＡＮ室内機ﾃﾞｰﾀ（消さない）'!$A$1:$F$49,3,FALSE)),"",VLOOKUP(E16,'ＡＮ室内機ﾃﾞｰﾀ（消さない）'!$A$1:$F$49,3,FALSE))</f>
        <v>7.1</v>
      </c>
      <c r="H16" s="15">
        <f>IF(ISERROR(F16*G16),"",(F16*G16))</f>
        <v>21.299999999999997</v>
      </c>
      <c r="I16" s="15">
        <f>IF(ISERROR(VLOOKUP(E16,'ＡＮ室内機ﾃﾞｰﾀ（消さない）'!$A$1:$F$49,4,FALSE)),"",VLOOKUP(E16,'ＡＮ室内機ﾃﾞｰﾀ（消さない）'!$A$1:$F$49,4,FALSE))</f>
        <v>3.8</v>
      </c>
      <c r="J16" s="15">
        <f>IF(ISERROR(F16*I16),"",(F16*I16))</f>
        <v>11.399999999999999</v>
      </c>
      <c r="K16" s="16">
        <f>IF(ISERROR(IF($E$10=50,VLOOKUP(E16,'ＡＮ室内機ﾃﾞｰﾀ（消さない）'!$A$1:$F$49,5,FALSE),IF($E$10=60,VLOOKUP(E16,'ＡＮ室内機ﾃﾞｰﾀ（消さない）'!$A$1:$F$49,6,FALSE),""))),"",IF($E$10=50,VLOOKUP(E16,'ＡＮ室内機ﾃﾞｰﾀ（消さない）'!A$1:$F$49,5,FALSE),IF($E$10=60,VLOOKUP(E16,'ＡＮ室内機ﾃﾞｰﾀ（消さない）'!$A$1:$F$49,6,FALSE),"")))</f>
        <v>0.5</v>
      </c>
      <c r="L16" s="17">
        <f t="shared" ref="L16:L25" si="0">IF(ISERROR(F16*K16),"",(F16*K16))</f>
        <v>1.5</v>
      </c>
      <c r="M16" s="121" t="s">
        <v>96</v>
      </c>
      <c r="N16" s="106">
        <f t="shared" ref="N16:N25" si="1">IF(M16="〇",H16,0)</f>
        <v>21.299999999999997</v>
      </c>
    </row>
    <row r="17" spans="2:15" ht="18.95" customHeight="1" x14ac:dyDescent="0.15">
      <c r="C17" s="349"/>
      <c r="D17" s="109">
        <v>3</v>
      </c>
      <c r="E17" s="115" t="s">
        <v>98</v>
      </c>
      <c r="F17" s="116">
        <v>3</v>
      </c>
      <c r="G17" s="15">
        <f>IF(ISERROR(VLOOKUP(E17,'ＡＮ室内機ﾃﾞｰﾀ（消さない）'!$A$1:$F$49,3,FALSE)),"",VLOOKUP(E17,'ＡＮ室内機ﾃﾞｰﾀ（消さない）'!$A$1:$F$49,3,FALSE))</f>
        <v>4.5</v>
      </c>
      <c r="H17" s="15">
        <f>IF(ISERROR(F17*G17),"",(F17*G17))</f>
        <v>13.5</v>
      </c>
      <c r="I17" s="15">
        <f>IF(ISERROR(VLOOKUP(E17,'ＡＮ室内機ﾃﾞｰﾀ（消さない）'!$A$1:$F$49,4,FALSE)),"",VLOOKUP(E17,'ＡＮ室内機ﾃﾞｰﾀ（消さない）'!$A$1:$F$49,4,FALSE))</f>
        <v>3.8</v>
      </c>
      <c r="J17" s="15">
        <f t="shared" ref="J17:J25" si="2">IF(ISERROR(F17*I17),"",(F17*I17))</f>
        <v>11.399999999999999</v>
      </c>
      <c r="K17" s="16">
        <f>IF(ISERROR(IF($E$10=50,VLOOKUP(E17,'ＡＮ室内機ﾃﾞｰﾀ（消さない）'!$A$1:$F$49,5,FALSE),IF($E$10=60,VLOOKUP(E17,'ＡＮ室内機ﾃﾞｰﾀ（消さない）'!$A$1:$F$49,6,FALSE),""))),"",IF($E$10=50,VLOOKUP(E17,'ＡＮ室内機ﾃﾞｰﾀ（消さない）'!A$1:$F$49,5,FALSE),IF($E$10=60,VLOOKUP(E17,'ＡＮ室内機ﾃﾞｰﾀ（消さない）'!$A$1:$F$49,6,FALSE),"")))</f>
        <v>0.3</v>
      </c>
      <c r="L17" s="17">
        <f t="shared" si="0"/>
        <v>0.89999999999999991</v>
      </c>
      <c r="M17" s="121" t="s">
        <v>96</v>
      </c>
      <c r="N17" s="106">
        <f t="shared" si="1"/>
        <v>13.5</v>
      </c>
    </row>
    <row r="18" spans="2:15" ht="18.95" customHeight="1" x14ac:dyDescent="0.15">
      <c r="C18" s="349"/>
      <c r="D18" s="109">
        <v>4</v>
      </c>
      <c r="E18" s="115" t="s">
        <v>99</v>
      </c>
      <c r="F18" s="116">
        <v>1</v>
      </c>
      <c r="G18" s="15">
        <f>IF(ISERROR(VLOOKUP(E18,'ＡＮ室内機ﾃﾞｰﾀ（消さない）'!$A$1:$F$49,3,FALSE)),"",VLOOKUP(E18,'ＡＮ室内機ﾃﾞｰﾀ（消さない）'!$A$1:$F$49,3,FALSE))</f>
        <v>9</v>
      </c>
      <c r="H18" s="15">
        <f t="shared" ref="H18:H25" si="3">IF(ISERROR(F18*G18),"",(F18*G18))</f>
        <v>9</v>
      </c>
      <c r="I18" s="15">
        <f>IF(ISERROR(VLOOKUP(E18,'ＡＮ室内機ﾃﾞｰﾀ（消さない）'!$A$1:$F$49,4,FALSE)),"",VLOOKUP(E18,'ＡＮ室内機ﾃﾞｰﾀ（消さない）'!$A$1:$F$49,4,FALSE))</f>
        <v>3.8</v>
      </c>
      <c r="J18" s="15">
        <f t="shared" si="2"/>
        <v>3.8</v>
      </c>
      <c r="K18" s="16">
        <f>IF(ISERROR(IF($E$10=50,VLOOKUP(E18,'ＡＮ室内機ﾃﾞｰﾀ（消さない）'!$A$1:$F$49,5,FALSE),IF($E$10=60,VLOOKUP(E18,'ＡＮ室内機ﾃﾞｰﾀ（消さない）'!$A$1:$F$49,6,FALSE),""))),"",IF($E$10=50,VLOOKUP(E18,'ＡＮ室内機ﾃﾞｰﾀ（消さない）'!A$1:$F$49,5,FALSE),IF($E$10=60,VLOOKUP(E18,'ＡＮ室内機ﾃﾞｰﾀ（消さない）'!$A$1:$F$49,6,FALSE),"")))</f>
        <v>0.7</v>
      </c>
      <c r="L18" s="17">
        <f t="shared" si="0"/>
        <v>0.7</v>
      </c>
      <c r="M18" s="121" t="s">
        <v>96</v>
      </c>
      <c r="N18" s="106">
        <f t="shared" si="1"/>
        <v>9</v>
      </c>
    </row>
    <row r="19" spans="2:15" ht="18.95" customHeight="1" x14ac:dyDescent="0.15">
      <c r="C19" s="349"/>
      <c r="D19" s="109">
        <v>5</v>
      </c>
      <c r="E19" s="115" t="s">
        <v>179</v>
      </c>
      <c r="F19" s="116">
        <v>1</v>
      </c>
      <c r="G19" s="15">
        <f>IF(ISERROR(VLOOKUP(E19,'ＡＮ室内機ﾃﾞｰﾀ（消さない）'!$A$1:$F$49,3,FALSE)),"",VLOOKUP(E19,'ＡＮ室内機ﾃﾞｰﾀ（消さない）'!$A$1:$F$49,3,FALSE))</f>
        <v>4.5</v>
      </c>
      <c r="H19" s="15">
        <f t="shared" si="3"/>
        <v>4.5</v>
      </c>
      <c r="I19" s="15">
        <f>IF(ISERROR(VLOOKUP(E19,'ＡＮ室内機ﾃﾞｰﾀ（消さない）'!$A$1:$F$49,4,FALSE)),"",VLOOKUP(E19,'ＡＮ室内機ﾃﾞｰﾀ（消さない）'!$A$1:$F$49,4,FALSE))</f>
        <v>3.8</v>
      </c>
      <c r="J19" s="15">
        <f t="shared" si="2"/>
        <v>3.8</v>
      </c>
      <c r="K19" s="16">
        <f>IF(ISERROR(IF($E$10=50,VLOOKUP(E19,'ＡＮ室内機ﾃﾞｰﾀ（消さない）'!$A$1:$F$49,5,FALSE),IF($E$10=60,VLOOKUP(E19,'ＡＮ室内機ﾃﾞｰﾀ（消さない）'!$A$1:$F$49,6,FALSE),""))),"",IF($E$10=50,VLOOKUP(E19,'ＡＮ室内機ﾃﾞｰﾀ（消さない）'!A$1:$F$49,5,FALSE),IF($E$10=60,VLOOKUP(E19,'ＡＮ室内機ﾃﾞｰﾀ（消さない）'!$A$1:$F$49,6,FALSE),"")))</f>
        <v>0.3</v>
      </c>
      <c r="L19" s="17">
        <f t="shared" si="0"/>
        <v>0.3</v>
      </c>
      <c r="M19" s="121" t="s">
        <v>180</v>
      </c>
      <c r="N19" s="106">
        <f t="shared" si="1"/>
        <v>0</v>
      </c>
    </row>
    <row r="20" spans="2:15" ht="18.95" customHeight="1" x14ac:dyDescent="0.15">
      <c r="C20" s="349"/>
      <c r="D20" s="109">
        <v>6</v>
      </c>
      <c r="E20" s="115"/>
      <c r="F20" s="116"/>
      <c r="G20" s="15" t="str">
        <f>IF(ISERROR(VLOOKUP(E20,'ＡＮ室内機ﾃﾞｰﾀ（消さない）'!$A$1:$F$49,3,FALSE)),"",VLOOKUP(E20,'ＡＮ室内機ﾃﾞｰﾀ（消さない）'!$A$1:$F$49,3,FALSE))</f>
        <v/>
      </c>
      <c r="H20" s="15" t="str">
        <f t="shared" si="3"/>
        <v/>
      </c>
      <c r="I20" s="15" t="str">
        <f>IF(ISERROR(VLOOKUP(E20,'ＡＮ室内機ﾃﾞｰﾀ（消さない）'!$A$1:$F$49,4,FALSE)),"",VLOOKUP(E20,'ＡＮ室内機ﾃﾞｰﾀ（消さない）'!$A$1:$F$49,4,FALSE))</f>
        <v/>
      </c>
      <c r="J20" s="15" t="str">
        <f t="shared" si="2"/>
        <v/>
      </c>
      <c r="K20" s="16" t="str">
        <f>IF(ISERROR(IF($E$10=50,VLOOKUP(E20,'ＡＮ室内機ﾃﾞｰﾀ（消さない）'!$A$1:$F$49,5,FALSE),IF($E$10=60,VLOOKUP(E20,'ＡＮ室内機ﾃﾞｰﾀ（消さない）'!$A$1:$F$49,6,FALSE),""))),"",IF($E$10=50,VLOOKUP(E20,'ＡＮ室内機ﾃﾞｰﾀ（消さない）'!A$1:$F$49,5,FALSE),IF($E$10=60,VLOOKUP(E20,'ＡＮ室内機ﾃﾞｰﾀ（消さない）'!$A$1:$F$49,6,FALSE),"")))</f>
        <v/>
      </c>
      <c r="L20" s="17" t="str">
        <f t="shared" si="0"/>
        <v/>
      </c>
      <c r="M20" s="121"/>
      <c r="N20" s="106">
        <f t="shared" si="1"/>
        <v>0</v>
      </c>
    </row>
    <row r="21" spans="2:15" ht="18.95" customHeight="1" x14ac:dyDescent="0.15">
      <c r="C21" s="349"/>
      <c r="D21" s="109">
        <v>7</v>
      </c>
      <c r="E21" s="115"/>
      <c r="F21" s="116"/>
      <c r="G21" s="15" t="str">
        <f>IF(ISERROR(VLOOKUP(E21,'ＡＮ室内機ﾃﾞｰﾀ（消さない）'!$A$1:$F$49,3,FALSE)),"",VLOOKUP(E21,'ＡＮ室内機ﾃﾞｰﾀ（消さない）'!$A$1:$F$49,3,FALSE))</f>
        <v/>
      </c>
      <c r="H21" s="15" t="str">
        <f t="shared" si="3"/>
        <v/>
      </c>
      <c r="I21" s="15" t="str">
        <f>IF(ISERROR(VLOOKUP(E21,'ＡＮ室内機ﾃﾞｰﾀ（消さない）'!$A$1:$F$49,4,FALSE)),"",VLOOKUP(E21,'ＡＮ室内機ﾃﾞｰﾀ（消さない）'!$A$1:$F$49,4,FALSE))</f>
        <v/>
      </c>
      <c r="J21" s="15" t="str">
        <f t="shared" si="2"/>
        <v/>
      </c>
      <c r="K21" s="16" t="str">
        <f>IF(ISERROR(IF($E$10=50,VLOOKUP(E21,'ＡＮ室内機ﾃﾞｰﾀ（消さない）'!$A$1:$F$49,5,FALSE),IF($E$10=60,VLOOKUP(E21,'ＡＮ室内機ﾃﾞｰﾀ（消さない）'!$A$1:$F$49,6,FALSE),""))),"",IF($E$10=50,VLOOKUP(E21,'ＡＮ室内機ﾃﾞｰﾀ（消さない）'!A$1:$F$49,5,FALSE),IF($E$10=60,VLOOKUP(E21,'ＡＮ室内機ﾃﾞｰﾀ（消さない）'!$A$1:$F$49,6,FALSE),"")))</f>
        <v/>
      </c>
      <c r="L21" s="17" t="str">
        <f t="shared" si="0"/>
        <v/>
      </c>
      <c r="M21" s="121"/>
      <c r="N21" s="106">
        <f t="shared" si="1"/>
        <v>0</v>
      </c>
    </row>
    <row r="22" spans="2:15" ht="18.95" customHeight="1" x14ac:dyDescent="0.15">
      <c r="C22" s="349"/>
      <c r="D22" s="109">
        <v>8</v>
      </c>
      <c r="E22" s="115"/>
      <c r="F22" s="116"/>
      <c r="G22" s="15" t="str">
        <f>IF(ISERROR(VLOOKUP(E22,'ＡＮ室内機ﾃﾞｰﾀ（消さない）'!$A$1:$F$49,3,FALSE)),"",VLOOKUP(E22,'ＡＮ室内機ﾃﾞｰﾀ（消さない）'!$A$1:$F$49,3,FALSE))</f>
        <v/>
      </c>
      <c r="H22" s="15" t="str">
        <f t="shared" si="3"/>
        <v/>
      </c>
      <c r="I22" s="15" t="str">
        <f>IF(ISERROR(VLOOKUP(E22,'ＡＮ室内機ﾃﾞｰﾀ（消さない）'!$A$1:$F$49,4,FALSE)),"",VLOOKUP(E22,'ＡＮ室内機ﾃﾞｰﾀ（消さない）'!$A$1:$F$49,4,FALSE))</f>
        <v/>
      </c>
      <c r="J22" s="15" t="str">
        <f t="shared" si="2"/>
        <v/>
      </c>
      <c r="K22" s="16" t="str">
        <f>IF(ISERROR(IF($E$10=50,VLOOKUP(E22,'ＡＮ室内機ﾃﾞｰﾀ（消さない）'!$A$1:$F$49,5,FALSE),IF($E$10=60,VLOOKUP(E22,'ＡＮ室内機ﾃﾞｰﾀ（消さない）'!$A$1:$F$49,6,FALSE),""))),"",IF($E$10=50,VLOOKUP(E22,'ＡＮ室内機ﾃﾞｰﾀ（消さない）'!A$1:$F$49,5,FALSE),IF($E$10=60,VLOOKUP(E22,'ＡＮ室内機ﾃﾞｰﾀ（消さない）'!$A$1:$F$49,6,FALSE),"")))</f>
        <v/>
      </c>
      <c r="L22" s="17" t="str">
        <f t="shared" si="0"/>
        <v/>
      </c>
      <c r="M22" s="121"/>
      <c r="N22" s="106">
        <f t="shared" si="1"/>
        <v>0</v>
      </c>
    </row>
    <row r="23" spans="2:15" ht="18.95" customHeight="1" x14ac:dyDescent="0.15">
      <c r="C23" s="349"/>
      <c r="D23" s="109">
        <v>9</v>
      </c>
      <c r="E23" s="115"/>
      <c r="F23" s="116"/>
      <c r="G23" s="15" t="str">
        <f>IF(ISERROR(VLOOKUP(E23,'ＡＮ室内機ﾃﾞｰﾀ（消さない）'!$A$1:$F$49,3,FALSE)),"",VLOOKUP(E23,'ＡＮ室内機ﾃﾞｰﾀ（消さない）'!$A$1:$F$49,3,FALSE))</f>
        <v/>
      </c>
      <c r="H23" s="15" t="str">
        <f t="shared" si="3"/>
        <v/>
      </c>
      <c r="I23" s="15" t="str">
        <f>IF(ISERROR(VLOOKUP(E23,'ＡＮ室内機ﾃﾞｰﾀ（消さない）'!$A$1:$F$49,4,FALSE)),"",VLOOKUP(E23,'ＡＮ室内機ﾃﾞｰﾀ（消さない）'!$A$1:$F$49,4,FALSE))</f>
        <v/>
      </c>
      <c r="J23" s="15" t="str">
        <f t="shared" si="2"/>
        <v/>
      </c>
      <c r="K23" s="16" t="str">
        <f>IF(ISERROR(IF($E$10=50,VLOOKUP(E23,'ＡＮ室内機ﾃﾞｰﾀ（消さない）'!$A$1:$F$49,5,FALSE),IF($E$10=60,VLOOKUP(E23,'ＡＮ室内機ﾃﾞｰﾀ（消さない）'!$A$1:$F$49,6,FALSE),""))),"",IF($E$10=50,VLOOKUP(E23,'ＡＮ室内機ﾃﾞｰﾀ（消さない）'!A$1:$F$49,5,FALSE),IF($E$10=60,VLOOKUP(E23,'ＡＮ室内機ﾃﾞｰﾀ（消さない）'!$A$1:$F$49,6,FALSE),"")))</f>
        <v/>
      </c>
      <c r="L23" s="17" t="str">
        <f t="shared" si="0"/>
        <v/>
      </c>
      <c r="M23" s="121"/>
      <c r="N23" s="106">
        <f t="shared" si="1"/>
        <v>0</v>
      </c>
    </row>
    <row r="24" spans="2:15" ht="18.95" customHeight="1" x14ac:dyDescent="0.15">
      <c r="C24" s="349"/>
      <c r="D24" s="109">
        <v>10</v>
      </c>
      <c r="E24" s="115"/>
      <c r="F24" s="116"/>
      <c r="G24" s="15" t="str">
        <f>IF(ISERROR(VLOOKUP(E24,'ＡＮ室内機ﾃﾞｰﾀ（消さない）'!$A$1:$F$49,3,FALSE)),"",VLOOKUP(E24,'ＡＮ室内機ﾃﾞｰﾀ（消さない）'!$A$1:$F$49,3,FALSE))</f>
        <v/>
      </c>
      <c r="H24" s="15" t="str">
        <f t="shared" si="3"/>
        <v/>
      </c>
      <c r="I24" s="15" t="str">
        <f>IF(ISERROR(VLOOKUP(E24,'ＡＮ室内機ﾃﾞｰﾀ（消さない）'!$A$1:$F$49,4,FALSE)),"",VLOOKUP(E24,'ＡＮ室内機ﾃﾞｰﾀ（消さない）'!$A$1:$F$49,4,FALSE))</f>
        <v/>
      </c>
      <c r="J24" s="15" t="str">
        <f t="shared" si="2"/>
        <v/>
      </c>
      <c r="K24" s="16" t="str">
        <f>IF(ISERROR(IF($E$10=50,VLOOKUP(E24,'ＡＮ室内機ﾃﾞｰﾀ（消さない）'!$A$1:$F$49,5,FALSE),IF($E$10=60,VLOOKUP(E24,'ＡＮ室内機ﾃﾞｰﾀ（消さない）'!$A$1:$F$49,6,FALSE),""))),"",IF($E$10=50,VLOOKUP(E24,'ＡＮ室内機ﾃﾞｰﾀ（消さない）'!A$1:$F$49,5,FALSE),IF($E$10=60,VLOOKUP(E24,'ＡＮ室内機ﾃﾞｰﾀ（消さない）'!$A$1:$F$49,6,FALSE),"")))</f>
        <v/>
      </c>
      <c r="L24" s="17" t="str">
        <f t="shared" si="0"/>
        <v/>
      </c>
      <c r="M24" s="121"/>
      <c r="N24" s="106">
        <f t="shared" si="1"/>
        <v>0</v>
      </c>
    </row>
    <row r="25" spans="2:15" ht="18.95" customHeight="1" thickBot="1" x14ac:dyDescent="0.2">
      <c r="C25" s="350"/>
      <c r="D25" s="18">
        <v>11</v>
      </c>
      <c r="E25" s="117"/>
      <c r="F25" s="118"/>
      <c r="G25" s="19" t="str">
        <f>IF(ISERROR(VLOOKUP(E25,'ＡＮ室内機ﾃﾞｰﾀ（消さない）'!$A$1:$F$49,3,FALSE)),"",VLOOKUP(E25,'ＡＮ室内機ﾃﾞｰﾀ（消さない）'!$A$1:$F$49,3,FALSE))</f>
        <v/>
      </c>
      <c r="H25" s="19" t="str">
        <f t="shared" si="3"/>
        <v/>
      </c>
      <c r="I25" s="19" t="str">
        <f>IF(ISERROR(VLOOKUP(E25,'ＡＮ室内機ﾃﾞｰﾀ（消さない）'!$A$1:$F$49,4,FALSE)),"",VLOOKUP(E25,'ＡＮ室内機ﾃﾞｰﾀ（消さない）'!$A$1:$F$49,4,FALSE))</f>
        <v/>
      </c>
      <c r="J25" s="19" t="str">
        <f t="shared" si="2"/>
        <v/>
      </c>
      <c r="K25" s="20" t="str">
        <f>IF(ISERROR(IF($E$10=50,VLOOKUP(E25,'ＡＮ室内機ﾃﾞｰﾀ（消さない）'!$A$1:$F$49,5,FALSE),IF($E$10=60,VLOOKUP(E25,'ＡＮ室内機ﾃﾞｰﾀ（消さない）'!$A$1:$F$49,6,FALSE),""))),"",IF($E$10=50,VLOOKUP(E25,'ＡＮ室内機ﾃﾞｰﾀ（消さない）'!A$1:$F$49,5,FALSE),IF($E$10=60,VLOOKUP(E25,'ＡＮ室内機ﾃﾞｰﾀ（消さない）'!$A$1:$F$49,6,FALSE),"")))</f>
        <v/>
      </c>
      <c r="L25" s="21" t="str">
        <f t="shared" si="0"/>
        <v/>
      </c>
      <c r="M25" s="122"/>
      <c r="N25" s="107">
        <f t="shared" si="1"/>
        <v>0</v>
      </c>
    </row>
    <row r="26" spans="2:15" ht="20.25" customHeight="1" thickBot="1" x14ac:dyDescent="0.2">
      <c r="C26" s="22" t="s">
        <v>5</v>
      </c>
      <c r="D26" s="23"/>
      <c r="E26" s="24"/>
      <c r="F26" s="25">
        <f>SUM(F15:F25)</f>
        <v>9</v>
      </c>
      <c r="G26" s="26"/>
      <c r="H26" s="33">
        <f t="shared" ref="H26:J26" si="4">SUM(H15:H25)</f>
        <v>59.5</v>
      </c>
      <c r="I26" s="27"/>
      <c r="J26" s="7">
        <f t="shared" si="4"/>
        <v>34.199999999999996</v>
      </c>
      <c r="K26" s="28"/>
      <c r="L26" s="34">
        <f>SUM(L15:L25)</f>
        <v>4.5</v>
      </c>
      <c r="M26" s="34"/>
      <c r="N26" s="34">
        <f>SUM(N15:N25)</f>
        <v>55</v>
      </c>
    </row>
    <row r="27" spans="2:15" ht="9" customHeight="1" x14ac:dyDescent="0.15">
      <c r="C27" s="6"/>
    </row>
    <row r="28" spans="2:15" x14ac:dyDescent="0.15">
      <c r="B28" s="6" t="s">
        <v>30</v>
      </c>
      <c r="C28" s="6"/>
    </row>
    <row r="29" spans="2:15" x14ac:dyDescent="0.15">
      <c r="C29" s="6" t="s">
        <v>100</v>
      </c>
    </row>
    <row r="30" spans="2:15" x14ac:dyDescent="0.15">
      <c r="C30" s="374" t="s">
        <v>6</v>
      </c>
      <c r="D30" s="374"/>
      <c r="E30" s="374"/>
      <c r="F30" s="380" t="s">
        <v>1</v>
      </c>
      <c r="G30" s="380"/>
      <c r="H30" s="380"/>
      <c r="I30" s="380"/>
      <c r="J30" s="380"/>
      <c r="K30" s="3"/>
      <c r="L30" s="381" t="s">
        <v>27</v>
      </c>
      <c r="M30" s="382"/>
    </row>
    <row r="31" spans="2:15" x14ac:dyDescent="0.15">
      <c r="C31" s="383" t="s">
        <v>101</v>
      </c>
      <c r="D31" s="383"/>
      <c r="E31" s="383"/>
      <c r="F31" s="374" t="s">
        <v>102</v>
      </c>
      <c r="G31" s="374"/>
      <c r="H31" s="374"/>
      <c r="I31" s="374"/>
      <c r="J31" s="374"/>
      <c r="K31" s="3"/>
      <c r="L31" s="384" t="str">
        <f>IF(F26=0,"室内機接続可否情報入力",IF(F26&lt;4,"×",IF(F26&gt;11,"×","〇")))</f>
        <v>〇</v>
      </c>
      <c r="M31" s="385"/>
    </row>
    <row r="32" spans="2:15" x14ac:dyDescent="0.15">
      <c r="C32" s="383" t="s">
        <v>103</v>
      </c>
      <c r="D32" s="383"/>
      <c r="E32" s="383"/>
      <c r="F32" s="383" t="s">
        <v>131</v>
      </c>
      <c r="G32" s="383"/>
      <c r="H32" s="383"/>
      <c r="I32" s="383"/>
      <c r="J32" s="383"/>
      <c r="K32" s="3"/>
      <c r="L32" s="384" t="str">
        <f>IF(H26=0,"室内機接続可否情報入力",IF(H26&lt;54,"×",IF(H26&gt;72.8,"×","〇")))</f>
        <v>〇</v>
      </c>
      <c r="M32" s="385"/>
      <c r="O32" s="84"/>
    </row>
    <row r="33" spans="3:14" x14ac:dyDescent="0.15">
      <c r="C33" s="345" t="s">
        <v>104</v>
      </c>
      <c r="D33" s="345"/>
      <c r="E33" s="345"/>
      <c r="F33" s="40">
        <f>IF(ISERROR(VLOOKUP(E11, 'ANブレーカー容量別突入電流、消費電力値'!A1:D4,3,FALSE)),"",VLOOKUP(E11, 'ANブレーカー容量別突入電流、消費電力値'!A1:D4,3,FALSE))</f>
        <v>38</v>
      </c>
      <c r="G33" s="36"/>
      <c r="H33" s="36" t="s">
        <v>132</v>
      </c>
      <c r="I33" s="37"/>
      <c r="J33" s="38"/>
      <c r="K33" s="31"/>
      <c r="L33" s="346" t="str">
        <f>IF(F33="","遮断機容量を入力",IF(J26=0,"室内機接続可否情報入力",IF(J26&lt;=F33,"〇","×")))</f>
        <v>〇</v>
      </c>
      <c r="M33" s="347"/>
    </row>
    <row r="34" spans="3:14" x14ac:dyDescent="0.15">
      <c r="C34" s="345" t="s">
        <v>105</v>
      </c>
      <c r="D34" s="345"/>
      <c r="E34" s="345"/>
      <c r="F34" s="40">
        <f>IF(ISERROR(VLOOKUP(E11, 'ANブレーカー容量別突入電流、消費電力値'!A1:D4,4,FALSE)),"",VLOOKUP(E11, 'ANブレーカー容量別突入電流、消費電力値'!A1:D4,4,FALSE))</f>
        <v>10</v>
      </c>
      <c r="G34" s="37"/>
      <c r="H34" s="36" t="s">
        <v>132</v>
      </c>
      <c r="I34" s="37"/>
      <c r="J34" s="38"/>
      <c r="K34" s="31"/>
      <c r="L34" s="378" t="str">
        <f>IF(F34="","遮断機容量を入力",IF(L26=0,"室内機接続可否情報もしくは周波数入力",IF(L26&lt;=F34,"〇","×")))</f>
        <v>〇</v>
      </c>
      <c r="M34" s="379"/>
    </row>
    <row r="35" spans="3:14" ht="17.25" x14ac:dyDescent="0.15">
      <c r="C35" s="364" t="s">
        <v>30</v>
      </c>
      <c r="D35" s="365"/>
      <c r="E35" s="365"/>
      <c r="F35" s="365"/>
      <c r="G35" s="365"/>
      <c r="H35" s="365"/>
      <c r="I35" s="365"/>
      <c r="J35" s="366"/>
      <c r="K35" s="3"/>
      <c r="L35" s="367" t="str">
        <f>IF(COUNTIF(L31:M34,"〇")=4,"〇","×")</f>
        <v>〇</v>
      </c>
      <c r="M35" s="368"/>
    </row>
    <row r="36" spans="3:14" x14ac:dyDescent="0.15">
      <c r="C36" s="85"/>
    </row>
    <row r="37" spans="3:14" x14ac:dyDescent="0.15">
      <c r="C37" s="6" t="s">
        <v>106</v>
      </c>
    </row>
    <row r="38" spans="3:14" x14ac:dyDescent="0.15">
      <c r="C38" s="369"/>
      <c r="D38" s="369"/>
      <c r="E38" s="369"/>
    </row>
    <row r="39" spans="3:14" x14ac:dyDescent="0.15">
      <c r="C39" s="370" t="s">
        <v>6</v>
      </c>
      <c r="D39" s="370"/>
      <c r="E39" s="370"/>
      <c r="F39" s="371" t="s">
        <v>1</v>
      </c>
      <c r="G39" s="371"/>
      <c r="H39" s="371"/>
      <c r="I39" s="371"/>
      <c r="J39" s="371"/>
      <c r="K39" s="3"/>
      <c r="L39" s="371" t="s">
        <v>27</v>
      </c>
      <c r="M39" s="371"/>
      <c r="N39" s="371"/>
    </row>
    <row r="40" spans="3:14" ht="72" customHeight="1" x14ac:dyDescent="0.15">
      <c r="C40" s="374" t="s">
        <v>107</v>
      </c>
      <c r="D40" s="374"/>
      <c r="E40" s="374"/>
      <c r="F40" s="375" t="s">
        <v>108</v>
      </c>
      <c r="G40" s="376"/>
      <c r="H40" s="376"/>
      <c r="I40" s="376"/>
      <c r="J40" s="376"/>
      <c r="K40" s="86"/>
      <c r="L40" s="377" t="str">
        <f>IF(L35="×","× 1.接続室内機仕様が×のため",IF(N26=0,"室内機接続可否情報入力",IF(N26&gt;56,'ＡＮ室内機情報など（消さない）'!H6,"〇")))</f>
        <v>〇</v>
      </c>
      <c r="M40" s="377"/>
      <c r="N40" s="377"/>
    </row>
    <row r="41" spans="3:14" ht="21" customHeight="1" x14ac:dyDescent="0.15">
      <c r="C41" s="37"/>
      <c r="D41" s="37"/>
      <c r="E41" s="37"/>
      <c r="F41" s="87"/>
      <c r="G41" s="88"/>
      <c r="H41" s="88"/>
      <c r="I41" s="88"/>
      <c r="J41" s="88"/>
      <c r="K41" s="29"/>
      <c r="L41" s="89"/>
      <c r="M41" s="89"/>
    </row>
    <row r="42" spans="3:14" ht="21" customHeight="1" thickBot="1" x14ac:dyDescent="0.2">
      <c r="C42" s="78"/>
      <c r="D42" s="78"/>
      <c r="E42" s="78"/>
      <c r="F42" s="87"/>
      <c r="G42" s="88"/>
      <c r="H42" s="88"/>
      <c r="I42" s="88"/>
      <c r="J42" s="88"/>
      <c r="K42" s="29"/>
      <c r="L42" s="89"/>
      <c r="M42" s="89"/>
    </row>
    <row r="43" spans="3:14" ht="64.5" customHeight="1" thickBot="1" x14ac:dyDescent="0.2">
      <c r="C43" s="359" t="s">
        <v>109</v>
      </c>
      <c r="D43" s="360"/>
      <c r="E43" s="361"/>
      <c r="F43" s="362" t="str">
        <f>IF(AND(L35="〇",L40="〇"),'ＡＮ室内機情報など（消さない）'!I6,IF(AND(L35="〇",L40='ＡＮ室内機情報など（消さない）'!H6),'ＡＮ室内機情報など（消さない）'!I7,"×"))</f>
        <v>〇　室内機入力欄の緑色ハッチングの室内機が補助対象予定。</v>
      </c>
      <c r="G43" s="362"/>
      <c r="H43" s="362"/>
      <c r="I43" s="362"/>
      <c r="J43" s="362"/>
      <c r="K43" s="362"/>
      <c r="L43" s="362"/>
      <c r="M43" s="362"/>
      <c r="N43" s="363"/>
    </row>
    <row r="44" spans="3:14" x14ac:dyDescent="0.15">
      <c r="C44" s="5"/>
      <c r="D44" s="5"/>
      <c r="E44" s="5"/>
    </row>
  </sheetData>
  <sheetProtection algorithmName="SHA-512" hashValue="+/xrW0I3OS5odrkIHDV3cCDPffWFNIRGOJ4kbjUAWx2sqMlGBalMsDKP+V/jE1MS6vcqw75w8MhgrPhcKWfOlQ==" saltValue="6UljUgnGPC1/k8yDTZ4lqA==" spinCount="100000" sheet="1" objects="1" scenarios="1" formatCells="0" selectLockedCells="1"/>
  <mergeCells count="31">
    <mergeCell ref="C40:E40"/>
    <mergeCell ref="F40:J40"/>
    <mergeCell ref="L40:N40"/>
    <mergeCell ref="C43:E43"/>
    <mergeCell ref="F43:N43"/>
    <mergeCell ref="C35:J35"/>
    <mergeCell ref="L35:M35"/>
    <mergeCell ref="C38:E38"/>
    <mergeCell ref="C39:E39"/>
    <mergeCell ref="F39:J39"/>
    <mergeCell ref="L39:N39"/>
    <mergeCell ref="C34:E34"/>
    <mergeCell ref="L34:M34"/>
    <mergeCell ref="C15:C25"/>
    <mergeCell ref="C30:E30"/>
    <mergeCell ref="F30:J30"/>
    <mergeCell ref="L30:M30"/>
    <mergeCell ref="C31:E31"/>
    <mergeCell ref="F31:J31"/>
    <mergeCell ref="L31:M31"/>
    <mergeCell ref="C32:E32"/>
    <mergeCell ref="F32:J32"/>
    <mergeCell ref="L32:M32"/>
    <mergeCell ref="C33:E33"/>
    <mergeCell ref="L33:M33"/>
    <mergeCell ref="C14:D14"/>
    <mergeCell ref="B1:F2"/>
    <mergeCell ref="M3:N3"/>
    <mergeCell ref="C10:D10"/>
    <mergeCell ref="H10:J10"/>
    <mergeCell ref="C11:D11"/>
  </mergeCells>
  <phoneticPr fontId="11"/>
  <conditionalFormatting sqref="E15:N25">
    <cfRule type="expression" dxfId="0" priority="1">
      <formula>AND($L$35="〇",$N$26&lt;=56,$M15="〇")</formula>
    </cfRule>
  </conditionalFormatting>
  <dataValidations count="6">
    <dataValidation type="list" allowBlank="1" showInputMessage="1" showErrorMessage="1" sqref="E15:E25">
      <formula1>室内機</formula1>
    </dataValidation>
    <dataValidation type="whole" allowBlank="1" showInputMessage="1" showErrorMessage="1" sqref="F15">
      <formula1>1</formula1>
      <formula2>11</formula2>
    </dataValidation>
    <dataValidation type="list" allowBlank="1" showInputMessage="1" showErrorMessage="1" sqref="E10">
      <formula1>周波数</formula1>
    </dataValidation>
    <dataValidation type="list" allowBlank="1" showInputMessage="1" showErrorMessage="1" sqref="E11">
      <formula1>遮断器</formula1>
    </dataValidation>
    <dataValidation type="list" allowBlank="1" showInputMessage="1" showErrorMessage="1" sqref="G9">
      <formula1>空調運転</formula1>
    </dataValidation>
    <dataValidation type="list" allowBlank="1" showInputMessage="1" showErrorMessage="1" sqref="M15:M25">
      <formula1>避難所利用</formula1>
    </dataValidation>
  </dataValidations>
  <pageMargins left="0.7" right="0.7" top="0.75" bottom="0.75" header="0.3" footer="0.3"/>
  <pageSetup paperSize="9" scale="84"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workbookViewId="0">
      <selection activeCell="L38" sqref="L38:N38"/>
    </sheetView>
  </sheetViews>
  <sheetFormatPr defaultRowHeight="13.5" x14ac:dyDescent="0.15"/>
  <cols>
    <col min="1" max="5" width="14.125" customWidth="1"/>
    <col min="6" max="6" width="17.625" customWidth="1"/>
  </cols>
  <sheetData>
    <row r="1" spans="1:6" x14ac:dyDescent="0.15">
      <c r="A1" s="90" t="s">
        <v>0</v>
      </c>
      <c r="B1" s="90" t="s">
        <v>12</v>
      </c>
      <c r="C1" s="90" t="s">
        <v>8</v>
      </c>
      <c r="D1" s="90" t="s">
        <v>9</v>
      </c>
      <c r="E1" s="90" t="s">
        <v>10</v>
      </c>
      <c r="F1" s="91" t="s">
        <v>11</v>
      </c>
    </row>
    <row r="2" spans="1:6" x14ac:dyDescent="0.15">
      <c r="A2" s="92" t="s">
        <v>133</v>
      </c>
      <c r="B2" s="92" t="s">
        <v>16</v>
      </c>
      <c r="C2" s="92">
        <v>11.2</v>
      </c>
      <c r="D2" s="92">
        <v>10.199999999999999</v>
      </c>
      <c r="E2" s="92">
        <v>0.6</v>
      </c>
      <c r="F2" s="93">
        <v>0.6</v>
      </c>
    </row>
    <row r="3" spans="1:6" x14ac:dyDescent="0.15">
      <c r="A3" s="92" t="s">
        <v>134</v>
      </c>
      <c r="B3" s="92" t="s">
        <v>16</v>
      </c>
      <c r="C3" s="92">
        <v>14</v>
      </c>
      <c r="D3" s="92">
        <v>10.199999999999999</v>
      </c>
      <c r="E3" s="92">
        <v>0.9</v>
      </c>
      <c r="F3" s="93">
        <v>0.9</v>
      </c>
    </row>
    <row r="4" spans="1:6" x14ac:dyDescent="0.15">
      <c r="A4" s="92" t="s">
        <v>110</v>
      </c>
      <c r="B4" s="92" t="s">
        <v>16</v>
      </c>
      <c r="C4" s="94">
        <v>16</v>
      </c>
      <c r="D4" s="92">
        <v>10.199999999999999</v>
      </c>
      <c r="E4" s="94">
        <v>1.2</v>
      </c>
      <c r="F4" s="95">
        <v>1.2</v>
      </c>
    </row>
    <row r="5" spans="1:6" x14ac:dyDescent="0.15">
      <c r="A5" s="92" t="s">
        <v>135</v>
      </c>
      <c r="B5" s="92" t="s">
        <v>136</v>
      </c>
      <c r="C5" s="94">
        <v>4.5</v>
      </c>
      <c r="D5" s="94">
        <v>3.8</v>
      </c>
      <c r="E5" s="94">
        <v>0.3</v>
      </c>
      <c r="F5" s="95">
        <v>0.3</v>
      </c>
    </row>
    <row r="6" spans="1:6" x14ac:dyDescent="0.15">
      <c r="A6" s="92" t="s">
        <v>137</v>
      </c>
      <c r="B6" s="92" t="s">
        <v>16</v>
      </c>
      <c r="C6" s="94">
        <v>5.6</v>
      </c>
      <c r="D6" s="92">
        <v>3.8</v>
      </c>
      <c r="E6" s="92">
        <v>0.4</v>
      </c>
      <c r="F6" s="93">
        <v>0.4</v>
      </c>
    </row>
    <row r="7" spans="1:6" x14ac:dyDescent="0.15">
      <c r="A7" s="92" t="s">
        <v>111</v>
      </c>
      <c r="B7" s="92" t="s">
        <v>16</v>
      </c>
      <c r="C7" s="94">
        <v>7.1</v>
      </c>
      <c r="D7" s="92">
        <v>3.8</v>
      </c>
      <c r="E7" s="92">
        <v>0.4</v>
      </c>
      <c r="F7" s="93">
        <v>0.4</v>
      </c>
    </row>
    <row r="8" spans="1:6" x14ac:dyDescent="0.15">
      <c r="A8" s="92" t="s">
        <v>138</v>
      </c>
      <c r="B8" s="92" t="s">
        <v>16</v>
      </c>
      <c r="C8" s="92">
        <v>8</v>
      </c>
      <c r="D8" s="92">
        <v>3.8</v>
      </c>
      <c r="E8" s="92">
        <v>0.5</v>
      </c>
      <c r="F8" s="93">
        <v>0.5</v>
      </c>
    </row>
    <row r="9" spans="1:6" x14ac:dyDescent="0.15">
      <c r="A9" s="92" t="s">
        <v>139</v>
      </c>
      <c r="B9" s="92" t="s">
        <v>16</v>
      </c>
      <c r="C9" s="92">
        <v>9</v>
      </c>
      <c r="D9" s="92">
        <v>10.199999999999999</v>
      </c>
      <c r="E9" s="92">
        <v>0.6</v>
      </c>
      <c r="F9" s="93">
        <v>0.6</v>
      </c>
    </row>
    <row r="10" spans="1:6" x14ac:dyDescent="0.15">
      <c r="A10" s="92" t="s">
        <v>140</v>
      </c>
      <c r="B10" s="92" t="s">
        <v>15</v>
      </c>
      <c r="C10" s="92">
        <v>11.2</v>
      </c>
      <c r="D10" s="94">
        <v>3.8</v>
      </c>
      <c r="E10" s="92">
        <v>1</v>
      </c>
      <c r="F10" s="93">
        <v>1</v>
      </c>
    </row>
    <row r="11" spans="1:6" x14ac:dyDescent="0.15">
      <c r="A11" s="94" t="s">
        <v>141</v>
      </c>
      <c r="B11" s="94" t="s">
        <v>13</v>
      </c>
      <c r="C11" s="92">
        <v>11.2</v>
      </c>
      <c r="D11" s="94">
        <v>3.8</v>
      </c>
      <c r="E11" s="92">
        <v>1.1000000000000001</v>
      </c>
      <c r="F11" s="93">
        <v>1.1000000000000001</v>
      </c>
    </row>
    <row r="12" spans="1:6" x14ac:dyDescent="0.15">
      <c r="A12" s="92" t="s">
        <v>142</v>
      </c>
      <c r="B12" s="92" t="s">
        <v>15</v>
      </c>
      <c r="C12" s="92">
        <v>14</v>
      </c>
      <c r="D12" s="94">
        <v>3.8</v>
      </c>
      <c r="E12" s="92">
        <v>1.1000000000000001</v>
      </c>
      <c r="F12" s="93">
        <v>1.1000000000000001</v>
      </c>
    </row>
    <row r="13" spans="1:6" x14ac:dyDescent="0.15">
      <c r="A13" s="94" t="s">
        <v>143</v>
      </c>
      <c r="B13" s="94" t="s">
        <v>13</v>
      </c>
      <c r="C13" s="92">
        <v>14</v>
      </c>
      <c r="D13" s="94">
        <v>3.8</v>
      </c>
      <c r="E13" s="92">
        <v>1.2</v>
      </c>
      <c r="F13" s="93">
        <v>1.2</v>
      </c>
    </row>
    <row r="14" spans="1:6" x14ac:dyDescent="0.15">
      <c r="A14" s="92" t="s">
        <v>144</v>
      </c>
      <c r="B14" s="92" t="s">
        <v>15</v>
      </c>
      <c r="C14" s="94">
        <v>16</v>
      </c>
      <c r="D14" s="94">
        <v>3.8</v>
      </c>
      <c r="E14" s="94">
        <v>1.3</v>
      </c>
      <c r="F14" s="95">
        <v>1.3</v>
      </c>
    </row>
    <row r="15" spans="1:6" x14ac:dyDescent="0.15">
      <c r="A15" s="94" t="s">
        <v>145</v>
      </c>
      <c r="B15" s="94" t="s">
        <v>13</v>
      </c>
      <c r="C15" s="94">
        <v>16</v>
      </c>
      <c r="D15" s="94">
        <v>3.8</v>
      </c>
      <c r="E15" s="94">
        <v>1.3</v>
      </c>
      <c r="F15" s="95">
        <v>1.3</v>
      </c>
    </row>
    <row r="16" spans="1:6" x14ac:dyDescent="0.15">
      <c r="A16" s="92" t="s">
        <v>112</v>
      </c>
      <c r="B16" s="92" t="s">
        <v>146</v>
      </c>
      <c r="C16" s="94">
        <v>4.5</v>
      </c>
      <c r="D16" s="94">
        <v>3.8</v>
      </c>
      <c r="E16" s="94">
        <v>0.3</v>
      </c>
      <c r="F16" s="95">
        <v>0.3</v>
      </c>
    </row>
    <row r="17" spans="1:6" x14ac:dyDescent="0.15">
      <c r="A17" s="94" t="s">
        <v>147</v>
      </c>
      <c r="B17" s="94" t="s">
        <v>14</v>
      </c>
      <c r="C17" s="94">
        <v>4.5</v>
      </c>
      <c r="D17" s="94">
        <v>3.8</v>
      </c>
      <c r="E17" s="94">
        <v>0.3</v>
      </c>
      <c r="F17" s="95">
        <v>0.3</v>
      </c>
    </row>
    <row r="18" spans="1:6" x14ac:dyDescent="0.15">
      <c r="A18" s="92" t="s">
        <v>113</v>
      </c>
      <c r="B18" s="92" t="s">
        <v>15</v>
      </c>
      <c r="C18" s="94">
        <v>5.6</v>
      </c>
      <c r="D18" s="94">
        <v>3.8</v>
      </c>
      <c r="E18" s="92">
        <v>0.3</v>
      </c>
      <c r="F18" s="93">
        <v>0.3</v>
      </c>
    </row>
    <row r="19" spans="1:6" x14ac:dyDescent="0.15">
      <c r="A19" s="94" t="s">
        <v>148</v>
      </c>
      <c r="B19" s="94" t="s">
        <v>14</v>
      </c>
      <c r="C19" s="94">
        <v>5.6</v>
      </c>
      <c r="D19" s="94">
        <v>3.8</v>
      </c>
      <c r="E19" s="94">
        <v>0.3</v>
      </c>
      <c r="F19" s="95">
        <v>0.3</v>
      </c>
    </row>
    <row r="20" spans="1:6" x14ac:dyDescent="0.15">
      <c r="A20" s="92" t="s">
        <v>149</v>
      </c>
      <c r="B20" s="92" t="s">
        <v>15</v>
      </c>
      <c r="C20" s="94">
        <v>7.1</v>
      </c>
      <c r="D20" s="94">
        <v>3.8</v>
      </c>
      <c r="E20" s="92">
        <v>0.4</v>
      </c>
      <c r="F20" s="93">
        <v>0.4</v>
      </c>
    </row>
    <row r="21" spans="1:6" x14ac:dyDescent="0.15">
      <c r="A21" s="94" t="s">
        <v>150</v>
      </c>
      <c r="B21" s="94" t="s">
        <v>151</v>
      </c>
      <c r="C21" s="94">
        <v>7.1</v>
      </c>
      <c r="D21" s="94">
        <v>3.8</v>
      </c>
      <c r="E21" s="94">
        <v>0.5</v>
      </c>
      <c r="F21" s="95">
        <v>0.5</v>
      </c>
    </row>
    <row r="22" spans="1:6" x14ac:dyDescent="0.15">
      <c r="A22" s="92" t="s">
        <v>114</v>
      </c>
      <c r="B22" s="92" t="s">
        <v>15</v>
      </c>
      <c r="C22" s="92">
        <v>8</v>
      </c>
      <c r="D22" s="94">
        <v>3.8</v>
      </c>
      <c r="E22" s="92">
        <v>0.5</v>
      </c>
      <c r="F22" s="93">
        <v>0.5</v>
      </c>
    </row>
    <row r="23" spans="1:6" x14ac:dyDescent="0.15">
      <c r="A23" s="94" t="s">
        <v>115</v>
      </c>
      <c r="B23" s="94" t="s">
        <v>14</v>
      </c>
      <c r="C23" s="92">
        <v>8</v>
      </c>
      <c r="D23" s="94">
        <v>3.8</v>
      </c>
      <c r="E23" s="92">
        <v>0.7</v>
      </c>
      <c r="F23" s="93">
        <v>0.7</v>
      </c>
    </row>
    <row r="24" spans="1:6" x14ac:dyDescent="0.15">
      <c r="A24" s="92" t="s">
        <v>116</v>
      </c>
      <c r="B24" s="92" t="s">
        <v>15</v>
      </c>
      <c r="C24" s="92">
        <v>9</v>
      </c>
      <c r="D24" s="94">
        <v>3.8</v>
      </c>
      <c r="E24" s="92">
        <v>0.8</v>
      </c>
      <c r="F24" s="93">
        <v>0.8</v>
      </c>
    </row>
    <row r="25" spans="1:6" x14ac:dyDescent="0.15">
      <c r="A25" s="94" t="s">
        <v>152</v>
      </c>
      <c r="B25" s="94" t="s">
        <v>151</v>
      </c>
      <c r="C25" s="92">
        <v>9</v>
      </c>
      <c r="D25" s="94">
        <v>3.8</v>
      </c>
      <c r="E25" s="92">
        <v>0.7</v>
      </c>
      <c r="F25" s="93">
        <v>0.7</v>
      </c>
    </row>
    <row r="26" spans="1:6" x14ac:dyDescent="0.15">
      <c r="A26" s="92" t="s">
        <v>153</v>
      </c>
      <c r="B26" s="92" t="s">
        <v>17</v>
      </c>
      <c r="C26" s="92">
        <v>11.2</v>
      </c>
      <c r="D26" s="92">
        <v>4</v>
      </c>
      <c r="E26" s="92">
        <v>1</v>
      </c>
      <c r="F26" s="95">
        <v>1.3</v>
      </c>
    </row>
    <row r="27" spans="1:6" x14ac:dyDescent="0.15">
      <c r="A27" s="92" t="s">
        <v>154</v>
      </c>
      <c r="B27" s="92" t="s">
        <v>17</v>
      </c>
      <c r="C27" s="92">
        <v>11.2</v>
      </c>
      <c r="D27" s="94">
        <v>3.8</v>
      </c>
      <c r="E27" s="92">
        <v>1.3</v>
      </c>
      <c r="F27" s="93">
        <v>1.3</v>
      </c>
    </row>
    <row r="28" spans="1:6" x14ac:dyDescent="0.15">
      <c r="A28" s="92" t="s">
        <v>155</v>
      </c>
      <c r="B28" s="92" t="s">
        <v>17</v>
      </c>
      <c r="C28" s="92">
        <v>14</v>
      </c>
      <c r="D28" s="94">
        <v>4</v>
      </c>
      <c r="E28" s="92">
        <v>1.1000000000000001</v>
      </c>
      <c r="F28" s="95">
        <v>1.4</v>
      </c>
    </row>
    <row r="29" spans="1:6" x14ac:dyDescent="0.15">
      <c r="A29" s="92" t="s">
        <v>156</v>
      </c>
      <c r="B29" s="92" t="s">
        <v>17</v>
      </c>
      <c r="C29" s="92">
        <v>14</v>
      </c>
      <c r="D29" s="94">
        <v>3.8</v>
      </c>
      <c r="E29" s="92">
        <v>1.4</v>
      </c>
      <c r="F29" s="93">
        <v>1.4</v>
      </c>
    </row>
    <row r="30" spans="1:6" x14ac:dyDescent="0.15">
      <c r="A30" s="92" t="s">
        <v>157</v>
      </c>
      <c r="B30" s="92" t="s">
        <v>17</v>
      </c>
      <c r="C30" s="94">
        <v>16</v>
      </c>
      <c r="D30" s="92">
        <v>4</v>
      </c>
      <c r="E30" s="94">
        <v>1.1000000000000001</v>
      </c>
      <c r="F30" s="95">
        <v>1.4</v>
      </c>
    </row>
    <row r="31" spans="1:6" x14ac:dyDescent="0.15">
      <c r="A31" s="92" t="s">
        <v>158</v>
      </c>
      <c r="B31" s="92" t="s">
        <v>17</v>
      </c>
      <c r="C31" s="94">
        <v>16</v>
      </c>
      <c r="D31" s="94">
        <v>12.3</v>
      </c>
      <c r="E31" s="94">
        <v>1.9</v>
      </c>
      <c r="F31" s="95">
        <v>1.9</v>
      </c>
    </row>
    <row r="32" spans="1:6" x14ac:dyDescent="0.15">
      <c r="A32" s="92" t="s">
        <v>117</v>
      </c>
      <c r="B32" s="92" t="s">
        <v>17</v>
      </c>
      <c r="C32" s="94">
        <v>4.5</v>
      </c>
      <c r="D32" s="94">
        <v>3.8</v>
      </c>
      <c r="E32" s="94">
        <v>0.6</v>
      </c>
      <c r="F32" s="95">
        <v>0.6</v>
      </c>
    </row>
    <row r="33" spans="1:6" x14ac:dyDescent="0.15">
      <c r="A33" s="92" t="s">
        <v>159</v>
      </c>
      <c r="B33" s="92" t="s">
        <v>17</v>
      </c>
      <c r="C33" s="94">
        <v>5.6</v>
      </c>
      <c r="D33" s="94">
        <v>3.8</v>
      </c>
      <c r="E33" s="92">
        <v>0.6</v>
      </c>
      <c r="F33" s="93">
        <v>0.6</v>
      </c>
    </row>
    <row r="34" spans="1:6" x14ac:dyDescent="0.15">
      <c r="A34" s="92" t="s">
        <v>160</v>
      </c>
      <c r="B34" s="92" t="s">
        <v>17</v>
      </c>
      <c r="C34" s="94">
        <v>7.1</v>
      </c>
      <c r="D34" s="94">
        <v>4</v>
      </c>
      <c r="E34" s="94">
        <v>0.6</v>
      </c>
      <c r="F34" s="95">
        <v>0.6</v>
      </c>
    </row>
    <row r="35" spans="1:6" x14ac:dyDescent="0.15">
      <c r="A35" s="92" t="s">
        <v>161</v>
      </c>
      <c r="B35" s="92" t="s">
        <v>17</v>
      </c>
      <c r="C35" s="94">
        <v>7.1</v>
      </c>
      <c r="D35" s="94">
        <v>3.8</v>
      </c>
      <c r="E35" s="92">
        <v>0.6</v>
      </c>
      <c r="F35" s="93">
        <v>0.6</v>
      </c>
    </row>
    <row r="36" spans="1:6" x14ac:dyDescent="0.15">
      <c r="A36" s="92" t="s">
        <v>118</v>
      </c>
      <c r="B36" s="92" t="s">
        <v>17</v>
      </c>
      <c r="C36" s="92">
        <v>8</v>
      </c>
      <c r="D36" s="92">
        <v>4</v>
      </c>
      <c r="E36" s="92">
        <v>0.6</v>
      </c>
      <c r="F36" s="95">
        <v>0.6</v>
      </c>
    </row>
    <row r="37" spans="1:6" x14ac:dyDescent="0.15">
      <c r="A37" s="92" t="s">
        <v>162</v>
      </c>
      <c r="B37" s="92" t="s">
        <v>17</v>
      </c>
      <c r="C37" s="92">
        <v>8</v>
      </c>
      <c r="D37" s="94">
        <v>3.8</v>
      </c>
      <c r="E37" s="92">
        <v>0.6</v>
      </c>
      <c r="F37" s="93">
        <v>0.6</v>
      </c>
    </row>
    <row r="38" spans="1:6" x14ac:dyDescent="0.15">
      <c r="A38" s="92" t="s">
        <v>163</v>
      </c>
      <c r="B38" s="92" t="s">
        <v>17</v>
      </c>
      <c r="C38" s="92">
        <v>9</v>
      </c>
      <c r="D38" s="94">
        <v>4</v>
      </c>
      <c r="E38" s="92">
        <v>0.9</v>
      </c>
      <c r="F38" s="95">
        <v>1.2</v>
      </c>
    </row>
    <row r="39" spans="1:6" x14ac:dyDescent="0.15">
      <c r="A39" s="92" t="s">
        <v>164</v>
      </c>
      <c r="B39" s="92" t="s">
        <v>17</v>
      </c>
      <c r="C39" s="92">
        <v>9</v>
      </c>
      <c r="D39" s="94">
        <v>3.8</v>
      </c>
      <c r="E39" s="92">
        <v>1.2</v>
      </c>
      <c r="F39" s="93">
        <v>1.2</v>
      </c>
    </row>
    <row r="40" spans="1:6" x14ac:dyDescent="0.15">
      <c r="A40" s="92" t="s">
        <v>165</v>
      </c>
      <c r="B40" s="92" t="s">
        <v>166</v>
      </c>
      <c r="C40" s="94">
        <v>4.5</v>
      </c>
      <c r="D40" s="94">
        <v>3.8</v>
      </c>
      <c r="E40" s="94">
        <v>0.4</v>
      </c>
      <c r="F40" s="95">
        <v>0.4</v>
      </c>
    </row>
    <row r="41" spans="1:6" x14ac:dyDescent="0.15">
      <c r="A41" s="92" t="s">
        <v>167</v>
      </c>
      <c r="B41" s="92" t="s">
        <v>18</v>
      </c>
      <c r="C41" s="94">
        <v>5.6</v>
      </c>
      <c r="D41" s="92">
        <v>3.8</v>
      </c>
      <c r="E41" s="92">
        <v>0.6</v>
      </c>
      <c r="F41" s="95">
        <v>0.6</v>
      </c>
    </row>
    <row r="42" spans="1:6" x14ac:dyDescent="0.15">
      <c r="A42" s="92" t="s">
        <v>168</v>
      </c>
      <c r="B42" s="92" t="s">
        <v>18</v>
      </c>
      <c r="C42" s="94">
        <v>7.1</v>
      </c>
      <c r="D42" s="94">
        <v>3.8</v>
      </c>
      <c r="E42" s="94">
        <v>0.6</v>
      </c>
      <c r="F42" s="95">
        <v>0.6</v>
      </c>
    </row>
    <row r="43" spans="1:6" x14ac:dyDescent="0.15">
      <c r="A43" s="92" t="s">
        <v>169</v>
      </c>
      <c r="B43" s="92" t="s">
        <v>19</v>
      </c>
      <c r="C43" s="92">
        <v>11.2</v>
      </c>
      <c r="D43" s="92">
        <v>12.3</v>
      </c>
      <c r="E43" s="92">
        <v>2.4</v>
      </c>
      <c r="F43" s="93">
        <v>2.4</v>
      </c>
    </row>
    <row r="44" spans="1:6" x14ac:dyDescent="0.15">
      <c r="A44" s="92" t="s">
        <v>3</v>
      </c>
      <c r="B44" s="92" t="s">
        <v>19</v>
      </c>
      <c r="C44" s="92">
        <v>14</v>
      </c>
      <c r="D44" s="92">
        <v>12.3</v>
      </c>
      <c r="E44" s="92">
        <v>2.9</v>
      </c>
      <c r="F44" s="93">
        <v>2.9</v>
      </c>
    </row>
    <row r="45" spans="1:6" x14ac:dyDescent="0.15">
      <c r="A45" s="92" t="s">
        <v>119</v>
      </c>
      <c r="B45" s="92" t="s">
        <v>19</v>
      </c>
      <c r="C45" s="94">
        <v>16</v>
      </c>
      <c r="D45" s="92">
        <v>12.3</v>
      </c>
      <c r="E45" s="94">
        <v>2.9</v>
      </c>
      <c r="F45" s="95">
        <v>2.9</v>
      </c>
    </row>
    <row r="46" spans="1:6" x14ac:dyDescent="0.15">
      <c r="A46" s="92" t="s">
        <v>2</v>
      </c>
      <c r="B46" s="92" t="s">
        <v>19</v>
      </c>
      <c r="C46" s="94">
        <v>4.5</v>
      </c>
      <c r="D46" s="94">
        <v>9.5</v>
      </c>
      <c r="E46" s="94">
        <v>1.2</v>
      </c>
      <c r="F46" s="95">
        <v>1.2</v>
      </c>
    </row>
    <row r="47" spans="1:6" x14ac:dyDescent="0.15">
      <c r="A47" s="92" t="s">
        <v>170</v>
      </c>
      <c r="B47" s="92" t="s">
        <v>19</v>
      </c>
      <c r="C47" s="94">
        <v>5.6</v>
      </c>
      <c r="D47" s="92">
        <v>9.5</v>
      </c>
      <c r="E47" s="92">
        <v>1.2</v>
      </c>
      <c r="F47" s="93">
        <v>1.2</v>
      </c>
    </row>
    <row r="48" spans="1:6" x14ac:dyDescent="0.15">
      <c r="A48" s="92" t="s">
        <v>171</v>
      </c>
      <c r="B48" s="92" t="s">
        <v>19</v>
      </c>
      <c r="C48" s="94">
        <v>7.1</v>
      </c>
      <c r="D48" s="92">
        <v>9.5</v>
      </c>
      <c r="E48" s="92">
        <v>1.5</v>
      </c>
      <c r="F48" s="93">
        <v>1.5</v>
      </c>
    </row>
    <row r="49" spans="1:6" x14ac:dyDescent="0.15">
      <c r="A49" s="92" t="s">
        <v>172</v>
      </c>
      <c r="B49" s="92" t="s">
        <v>19</v>
      </c>
      <c r="C49" s="92">
        <v>9</v>
      </c>
      <c r="D49" s="92">
        <v>12.3</v>
      </c>
      <c r="E49" s="92">
        <v>2.2000000000000002</v>
      </c>
      <c r="F49" s="93">
        <v>2.2000000000000002</v>
      </c>
    </row>
    <row r="50" spans="1:6" x14ac:dyDescent="0.15">
      <c r="D50" s="1"/>
    </row>
  </sheetData>
  <autoFilter ref="A1:F49">
    <sortState ref="A2:F49">
      <sortCondition ref="A1"/>
    </sortState>
  </autoFilter>
  <phoneticPr fontId="1"/>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workbookViewId="0">
      <selection activeCell="L38" sqref="L38:N38"/>
    </sheetView>
  </sheetViews>
  <sheetFormatPr defaultRowHeight="13.5" x14ac:dyDescent="0.15"/>
  <cols>
    <col min="1" max="5" width="14.125" customWidth="1"/>
    <col min="6" max="6" width="9.5" customWidth="1"/>
    <col min="8" max="8" width="26.625" customWidth="1"/>
    <col min="9" max="9" width="37.375" customWidth="1"/>
  </cols>
  <sheetData>
    <row r="2" spans="1:9" x14ac:dyDescent="0.15">
      <c r="A2" s="386"/>
      <c r="B2" s="103"/>
      <c r="C2" s="103"/>
      <c r="D2" s="103"/>
      <c r="E2" s="103"/>
      <c r="F2" s="103"/>
    </row>
    <row r="3" spans="1:9" x14ac:dyDescent="0.15">
      <c r="A3" s="386"/>
      <c r="B3" s="103"/>
      <c r="C3" s="103"/>
      <c r="D3" s="103"/>
      <c r="E3" s="103"/>
      <c r="F3" s="103"/>
    </row>
    <row r="5" spans="1:9" x14ac:dyDescent="0.15">
      <c r="A5" s="2" t="s">
        <v>25</v>
      </c>
      <c r="B5" s="2" t="s">
        <v>24</v>
      </c>
      <c r="C5" s="2" t="s">
        <v>26</v>
      </c>
      <c r="D5" s="2" t="s">
        <v>29</v>
      </c>
      <c r="E5" s="2" t="s">
        <v>31</v>
      </c>
      <c r="F5" s="2" t="s">
        <v>120</v>
      </c>
      <c r="G5" s="2" t="s">
        <v>121</v>
      </c>
      <c r="H5" s="96" t="s">
        <v>122</v>
      </c>
      <c r="I5" s="96" t="s">
        <v>123</v>
      </c>
    </row>
    <row r="6" spans="1:9" ht="69" x14ac:dyDescent="0.25">
      <c r="A6" s="2">
        <v>1</v>
      </c>
      <c r="B6" s="2">
        <v>50</v>
      </c>
      <c r="C6" s="2" t="s">
        <v>7</v>
      </c>
      <c r="D6" s="2" t="s">
        <v>173</v>
      </c>
      <c r="E6" s="2" t="s">
        <v>32</v>
      </c>
      <c r="F6" s="2">
        <v>1</v>
      </c>
      <c r="G6" s="126" t="s">
        <v>173</v>
      </c>
      <c r="H6" s="97" t="s">
        <v>124</v>
      </c>
      <c r="I6" s="98" t="s">
        <v>181</v>
      </c>
    </row>
    <row r="7" spans="1:9" ht="55.5" x14ac:dyDescent="0.25">
      <c r="A7" s="2">
        <v>2</v>
      </c>
      <c r="B7" s="2">
        <v>60</v>
      </c>
      <c r="C7" s="2" t="s">
        <v>174</v>
      </c>
      <c r="D7" s="2" t="s">
        <v>175</v>
      </c>
      <c r="E7" s="2" t="s">
        <v>33</v>
      </c>
      <c r="G7" s="127" t="s">
        <v>176</v>
      </c>
      <c r="H7" s="2"/>
      <c r="I7" s="98" t="s">
        <v>125</v>
      </c>
    </row>
    <row r="8" spans="1:9" x14ac:dyDescent="0.15">
      <c r="A8" s="2">
        <v>3</v>
      </c>
    </row>
    <row r="9" spans="1:9" x14ac:dyDescent="0.15">
      <c r="A9" s="2">
        <v>4</v>
      </c>
    </row>
    <row r="10" spans="1:9" x14ac:dyDescent="0.15">
      <c r="A10" s="2">
        <v>5</v>
      </c>
    </row>
    <row r="11" spans="1:9" x14ac:dyDescent="0.15">
      <c r="A11" s="2">
        <v>6</v>
      </c>
    </row>
    <row r="12" spans="1:9" x14ac:dyDescent="0.15">
      <c r="A12" s="2">
        <v>7</v>
      </c>
    </row>
    <row r="13" spans="1:9" x14ac:dyDescent="0.15">
      <c r="A13" s="2">
        <v>8</v>
      </c>
    </row>
    <row r="14" spans="1:9" x14ac:dyDescent="0.15">
      <c r="A14" s="2">
        <v>9</v>
      </c>
    </row>
    <row r="15" spans="1:9" x14ac:dyDescent="0.15">
      <c r="A15" s="2">
        <v>10</v>
      </c>
    </row>
    <row r="16" spans="1:9" x14ac:dyDescent="0.15">
      <c r="A16" s="2">
        <v>11</v>
      </c>
    </row>
  </sheetData>
  <mergeCells count="1">
    <mergeCell ref="A2:A3"/>
  </mergeCells>
  <phoneticPr fontId="1"/>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L38" sqref="L38:N38"/>
    </sheetView>
  </sheetViews>
  <sheetFormatPr defaultRowHeight="13.5" x14ac:dyDescent="0.15"/>
  <cols>
    <col min="1" max="1" width="13.625" bestFit="1" customWidth="1"/>
    <col min="2" max="2" width="13.75" bestFit="1" customWidth="1"/>
    <col min="3" max="4" width="17.75" bestFit="1" customWidth="1"/>
  </cols>
  <sheetData>
    <row r="1" spans="1:4" x14ac:dyDescent="0.15">
      <c r="A1" s="2" t="s">
        <v>34</v>
      </c>
      <c r="B1" s="2" t="s">
        <v>35</v>
      </c>
      <c r="C1" s="2" t="s">
        <v>36</v>
      </c>
      <c r="D1" s="2" t="s">
        <v>37</v>
      </c>
    </row>
    <row r="2" spans="1:4" x14ac:dyDescent="0.15">
      <c r="A2" s="2">
        <v>10</v>
      </c>
      <c r="B2" s="2">
        <v>1</v>
      </c>
      <c r="C2" s="2">
        <v>38</v>
      </c>
      <c r="D2" s="2">
        <v>10</v>
      </c>
    </row>
    <row r="3" spans="1:4" x14ac:dyDescent="0.15">
      <c r="A3" s="2">
        <v>15</v>
      </c>
      <c r="B3" s="2">
        <v>1.5</v>
      </c>
      <c r="C3" s="2">
        <v>35.5</v>
      </c>
      <c r="D3" s="2">
        <v>7.5</v>
      </c>
    </row>
    <row r="4" spans="1:4" x14ac:dyDescent="0.15">
      <c r="A4" s="2">
        <v>20</v>
      </c>
      <c r="B4" s="2">
        <v>2</v>
      </c>
      <c r="C4" s="2">
        <v>33</v>
      </c>
      <c r="D4" s="2">
        <v>5</v>
      </c>
    </row>
  </sheetData>
  <sheetProtection algorithmName="SHA-512" hashValue="QRbrFyVNfGA5yfQGKlaoLetPZtuzafDa7StvpBmKLTcKdk2JLOLErL5XYSj1mTUXXX8nuA8SOJxpXpjrMgKvHQ==" saltValue="4KLumigeefP6AhkDvT47mw=="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ＰＮ機(系統１) (原紙)</vt:lpstr>
      <vt:lpstr>ＰＮ機(記入例)</vt:lpstr>
      <vt:lpstr>ＹＮ機・ＤＫ機 (原紙) </vt:lpstr>
      <vt:lpstr>ＹＮ機・ＤＫ機 (記入例)</vt:lpstr>
      <vt:lpstr>ＡＮ機 (原紙) </vt:lpstr>
      <vt:lpstr>ＡＮ機 (記入例)</vt:lpstr>
      <vt:lpstr>ＡＮ室内機ﾃﾞｰﾀ（消さない）</vt:lpstr>
      <vt:lpstr>ＡＮ室内機情報など（消さない）</vt:lpstr>
      <vt:lpstr>ANブレーカー容量別突入電流、消費電力値</vt:lpstr>
      <vt:lpstr>'ＡＮ機 (記入例)'!Print_Area</vt:lpstr>
      <vt:lpstr>'ＡＮ機 (原紙) '!Print_Area</vt:lpstr>
      <vt:lpstr>'ＰＮ機(記入例)'!Print_Area</vt:lpstr>
      <vt:lpstr>'ＰＮ機(系統１) (原紙)'!Print_Area</vt:lpstr>
      <vt:lpstr>'ＹＮ機・ＤＫ機 (記入例)'!Print_Area</vt:lpstr>
      <vt:lpstr>'ＹＮ機・ＤＫ機 (原紙) '!Print_Area</vt:lpstr>
      <vt:lpstr>空調運転</vt:lpstr>
      <vt:lpstr>室外機</vt:lpstr>
      <vt:lpstr>室外機台数</vt:lpstr>
      <vt:lpstr>室内機</vt:lpstr>
      <vt:lpstr>室内機台数</vt:lpstr>
      <vt:lpstr>遮断器</vt:lpstr>
      <vt:lpstr>周波数</vt:lpstr>
      <vt:lpstr>避難所利用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mineshima</dc:creator>
  <cp:lastModifiedBy>mineshima</cp:lastModifiedBy>
  <cp:lastPrinted>2020-03-24T09:25:20Z</cp:lastPrinted>
  <dcterms:created xsi:type="dcterms:W3CDTF">2006-09-16T00:00:00Z</dcterms:created>
  <dcterms:modified xsi:type="dcterms:W3CDTF">2020-03-30T02:24:47Z</dcterms:modified>
</cp:coreProperties>
</file>