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事業部\天然ガス化普及促進グループ\◆対応能力強化◆\05．R2補正　公募説明会資料\元データ\室内機接続判定シート\"/>
    </mc:Choice>
  </mc:AlternateContent>
  <workbookProtection workbookAlgorithmName="SHA-512" workbookHashValue="b5ZsvSN0OgX8lP8riKwudKTb8ECjkytgbWpFWxRo1FwD3XI33/pjIpV0rlFUjZYV2EEayP1R188rdzQ5KaBGKA==" workbookSaltValue="GyPSncA+Ltr5FmCqY/TMrw==" workbookSpinCount="100000" lockStructure="1"/>
  <bookViews>
    <workbookView xWindow="0" yWindow="0" windowWidth="20490" windowHeight="9810" tabRatio="770"/>
  </bookViews>
  <sheets>
    <sheet name="ＰＮ機(系統１) (原紙)" sheetId="7" r:id="rId1"/>
    <sheet name="ＰＮ機(記入例)" sheetId="8" r:id="rId2"/>
    <sheet name="ＹＮ機・ＤＫ機 (原紙) " sheetId="9" r:id="rId3"/>
    <sheet name="ＹＮ機・ＤＫ機 (記入例)" sheetId="10" r:id="rId4"/>
    <sheet name="ＡＮ機 (AXHP160MA×3台以外すべて) " sheetId="1" r:id="rId5"/>
    <sheet name="ＡＮ機 (AXHP160MA×3台) " sheetId="6" r:id="rId6"/>
    <sheet name="ＡＮ機 (記入例)" sheetId="2" r:id="rId7"/>
    <sheet name="ＡＮ室内機ﾃﾞｰﾀ（消さない）" sheetId="3" state="hidden" r:id="rId8"/>
    <sheet name="ＡＮ室内機情報など（消さない）" sheetId="4" state="hidden" r:id="rId9"/>
    <sheet name="ANブレーカー容量別突入電流、消費電力値" sheetId="5" state="hidden" r:id="rId10"/>
  </sheets>
  <definedNames>
    <definedName name="_xlnm._FilterDatabase" localSheetId="7" hidden="1">'ＡＮ室内機ﾃﾞｰﾀ（消さない）'!$A$1:$F$49</definedName>
    <definedName name="_xlnm.Print_Area" localSheetId="5">'ＡＮ機 (AXHP160MA×3台) '!$A$1:$O$46</definedName>
    <definedName name="_xlnm.Print_Area" localSheetId="4">'ＡＮ機 (AXHP160MA×3台以外すべて) '!$A$1:$O$46</definedName>
    <definedName name="_xlnm.Print_Area" localSheetId="6">'ＡＮ機 (記入例)'!$A$1:$O$46</definedName>
    <definedName name="_xlnm.Print_Area" localSheetId="1">'ＰＮ機(記入例)'!$A$1:$Q$83</definedName>
    <definedName name="_xlnm.Print_Area" localSheetId="0">'ＰＮ機(系統１) (原紙)'!$A$1:$Q$83</definedName>
    <definedName name="_xlnm.Print_Area" localSheetId="3">'ＹＮ機・ＤＫ機 (記入例)'!$A$1:$L$42</definedName>
    <definedName name="_xlnm.Print_Area" localSheetId="2">'ＹＮ機・ＤＫ機 (原紙) '!$A$1:$L$42</definedName>
    <definedName name="空調運転">'ＡＮ室内機情報など（消さない）'!$D$6:$D$7</definedName>
    <definedName name="室外機">'ＡＮ室内機情報など（消さない）'!$C$6:$C$7</definedName>
    <definedName name="室外機台数">'ＡＮ室内機情報など（消さない）'!$F$6</definedName>
    <definedName name="室内機">'ＡＮ室内機ﾃﾞｰﾀ（消さない）'!$A$2:$A$49</definedName>
    <definedName name="室内機台数">'ＡＮ室内機情報など（消さない）'!$A$6:$A$16</definedName>
    <definedName name="遮断器">'ANブレーカー容量別突入電流、消費電力値'!$A$2:$A$4</definedName>
    <definedName name="周波数">'ＡＮ室内機情報など（消さない）'!$B$6:$B$7</definedName>
    <definedName name="避難所利用">'ＡＮ室内機情報など（消さない）'!$G$6:$G$7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7" i="10" l="1"/>
  <c r="E36" i="10"/>
  <c r="E35" i="10"/>
  <c r="E34" i="10"/>
  <c r="E33" i="10"/>
  <c r="E32" i="10"/>
  <c r="E31" i="10"/>
  <c r="E30" i="10"/>
  <c r="E29" i="10"/>
  <c r="E28" i="10"/>
  <c r="I27" i="10"/>
  <c r="E27" i="10"/>
  <c r="E26" i="10"/>
  <c r="E37" i="10" s="1"/>
  <c r="I31" i="10" s="1"/>
  <c r="D37" i="9"/>
  <c r="E36" i="9"/>
  <c r="E35" i="9"/>
  <c r="E34" i="9"/>
  <c r="E33" i="9"/>
  <c r="E32" i="9"/>
  <c r="E31" i="9"/>
  <c r="E30" i="9"/>
  <c r="E29" i="9"/>
  <c r="E28" i="9"/>
  <c r="E37" i="9" s="1"/>
  <c r="I31" i="9" s="1"/>
  <c r="I27" i="9"/>
  <c r="E27" i="9"/>
  <c r="E26" i="9"/>
  <c r="G72" i="8"/>
  <c r="F72" i="8"/>
  <c r="M71" i="8"/>
  <c r="L71" i="8"/>
  <c r="N71" i="8" s="1"/>
  <c r="J71" i="8"/>
  <c r="I71" i="8"/>
  <c r="K71" i="8" s="1"/>
  <c r="H71" i="8"/>
  <c r="D71" i="8"/>
  <c r="M70" i="8"/>
  <c r="L70" i="8"/>
  <c r="N70" i="8" s="1"/>
  <c r="J70" i="8"/>
  <c r="I70" i="8"/>
  <c r="K70" i="8" s="1"/>
  <c r="H70" i="8"/>
  <c r="D70" i="8"/>
  <c r="M69" i="8"/>
  <c r="L69" i="8"/>
  <c r="N69" i="8" s="1"/>
  <c r="J69" i="8"/>
  <c r="I69" i="8"/>
  <c r="K69" i="8" s="1"/>
  <c r="H69" i="8"/>
  <c r="D69" i="8"/>
  <c r="M68" i="8"/>
  <c r="L68" i="8"/>
  <c r="N68" i="8" s="1"/>
  <c r="J68" i="8"/>
  <c r="I68" i="8"/>
  <c r="K68" i="8" s="1"/>
  <c r="H68" i="8"/>
  <c r="D68" i="8"/>
  <c r="M67" i="8"/>
  <c r="L67" i="8"/>
  <c r="N67" i="8" s="1"/>
  <c r="J67" i="8"/>
  <c r="I67" i="8"/>
  <c r="K67" i="8" s="1"/>
  <c r="H67" i="8"/>
  <c r="D67" i="8"/>
  <c r="M66" i="8"/>
  <c r="L66" i="8"/>
  <c r="N66" i="8" s="1"/>
  <c r="J66" i="8"/>
  <c r="I66" i="8"/>
  <c r="K66" i="8" s="1"/>
  <c r="H66" i="8"/>
  <c r="D66" i="8"/>
  <c r="Q65" i="8"/>
  <c r="N65" i="8"/>
  <c r="M65" i="8"/>
  <c r="L65" i="8"/>
  <c r="J65" i="8"/>
  <c r="I65" i="8"/>
  <c r="K65" i="8" s="1"/>
  <c r="H65" i="8"/>
  <c r="D65" i="8"/>
  <c r="Q64" i="8"/>
  <c r="N64" i="8"/>
  <c r="M64" i="8"/>
  <c r="L64" i="8"/>
  <c r="H64" i="8"/>
  <c r="D64" i="8"/>
  <c r="I64" i="8" s="1"/>
  <c r="M63" i="8"/>
  <c r="L63" i="8"/>
  <c r="N63" i="8" s="1"/>
  <c r="H63" i="8"/>
  <c r="Q63" i="8" s="1"/>
  <c r="D63" i="8"/>
  <c r="M62" i="8"/>
  <c r="L62" i="8"/>
  <c r="N62" i="8" s="1"/>
  <c r="J62" i="8"/>
  <c r="I62" i="8"/>
  <c r="K62" i="8" s="1"/>
  <c r="H62" i="8"/>
  <c r="Q62" i="8" s="1"/>
  <c r="D62" i="8"/>
  <c r="Q61" i="8"/>
  <c r="N61" i="8"/>
  <c r="M61" i="8"/>
  <c r="L61" i="8"/>
  <c r="J61" i="8"/>
  <c r="I61" i="8"/>
  <c r="K61" i="8" s="1"/>
  <c r="H61" i="8"/>
  <c r="D61" i="8"/>
  <c r="Q60" i="8"/>
  <c r="N60" i="8"/>
  <c r="M60" i="8"/>
  <c r="L60" i="8"/>
  <c r="H60" i="8"/>
  <c r="D60" i="8"/>
  <c r="I60" i="8" s="1"/>
  <c r="M59" i="8"/>
  <c r="L59" i="8"/>
  <c r="N59" i="8" s="1"/>
  <c r="H59" i="8"/>
  <c r="Q59" i="8" s="1"/>
  <c r="D59" i="8"/>
  <c r="M58" i="8"/>
  <c r="L58" i="8"/>
  <c r="N58" i="8" s="1"/>
  <c r="J58" i="8"/>
  <c r="I58" i="8"/>
  <c r="K58" i="8" s="1"/>
  <c r="H58" i="8"/>
  <c r="Q58" i="8" s="1"/>
  <c r="D58" i="8"/>
  <c r="M57" i="8"/>
  <c r="L57" i="8"/>
  <c r="N57" i="8" s="1"/>
  <c r="J57" i="8"/>
  <c r="I57" i="8"/>
  <c r="K57" i="8" s="1"/>
  <c r="H57" i="8"/>
  <c r="D57" i="8"/>
  <c r="M56" i="8"/>
  <c r="L56" i="8"/>
  <c r="N56" i="8" s="1"/>
  <c r="J56" i="8"/>
  <c r="I56" i="8"/>
  <c r="K56" i="8" s="1"/>
  <c r="H56" i="8"/>
  <c r="D56" i="8"/>
  <c r="M55" i="8"/>
  <c r="L55" i="8"/>
  <c r="N55" i="8" s="1"/>
  <c r="J55" i="8"/>
  <c r="I55" i="8"/>
  <c r="K55" i="8" s="1"/>
  <c r="H55" i="8"/>
  <c r="D55" i="8"/>
  <c r="M54" i="8"/>
  <c r="L54" i="8"/>
  <c r="N54" i="8" s="1"/>
  <c r="J54" i="8"/>
  <c r="I54" i="8"/>
  <c r="K54" i="8" s="1"/>
  <c r="H54" i="8"/>
  <c r="D54" i="8"/>
  <c r="M53" i="8"/>
  <c r="L53" i="8"/>
  <c r="N53" i="8" s="1"/>
  <c r="J53" i="8"/>
  <c r="I53" i="8"/>
  <c r="K53" i="8" s="1"/>
  <c r="H53" i="8"/>
  <c r="D53" i="8"/>
  <c r="M52" i="8"/>
  <c r="L52" i="8"/>
  <c r="N52" i="8" s="1"/>
  <c r="J52" i="8"/>
  <c r="I52" i="8"/>
  <c r="K52" i="8" s="1"/>
  <c r="H52" i="8"/>
  <c r="D52" i="8"/>
  <c r="Q51" i="8"/>
  <c r="N51" i="8"/>
  <c r="M51" i="8"/>
  <c r="L51" i="8"/>
  <c r="J51" i="8"/>
  <c r="I51" i="8"/>
  <c r="K51" i="8" s="1"/>
  <c r="H51" i="8"/>
  <c r="D51" i="8"/>
  <c r="Q50" i="8"/>
  <c r="N50" i="8"/>
  <c r="M50" i="8"/>
  <c r="L50" i="8"/>
  <c r="H50" i="8"/>
  <c r="D50" i="8"/>
  <c r="I50" i="8" s="1"/>
  <c r="M49" i="8"/>
  <c r="L49" i="8"/>
  <c r="N49" i="8" s="1"/>
  <c r="H49" i="8"/>
  <c r="Q49" i="8" s="1"/>
  <c r="D49" i="8"/>
  <c r="M48" i="8"/>
  <c r="L48" i="8"/>
  <c r="N48" i="8" s="1"/>
  <c r="J48" i="8"/>
  <c r="I48" i="8"/>
  <c r="K48" i="8" s="1"/>
  <c r="H48" i="8"/>
  <c r="Q48" i="8" s="1"/>
  <c r="D48" i="8"/>
  <c r="Q47" i="8"/>
  <c r="N47" i="8"/>
  <c r="M47" i="8"/>
  <c r="L47" i="8"/>
  <c r="J47" i="8"/>
  <c r="I47" i="8"/>
  <c r="K47" i="8" s="1"/>
  <c r="H47" i="8"/>
  <c r="D47" i="8"/>
  <c r="Q46" i="8"/>
  <c r="N46" i="8"/>
  <c r="M46" i="8"/>
  <c r="L46" i="8"/>
  <c r="H46" i="8"/>
  <c r="D46" i="8"/>
  <c r="I46" i="8" s="1"/>
  <c r="M45" i="8"/>
  <c r="L45" i="8"/>
  <c r="N45" i="8" s="1"/>
  <c r="H45" i="8"/>
  <c r="Q45" i="8" s="1"/>
  <c r="D45" i="8"/>
  <c r="M44" i="8"/>
  <c r="L44" i="8"/>
  <c r="N44" i="8" s="1"/>
  <c r="J44" i="8"/>
  <c r="I44" i="8"/>
  <c r="K44" i="8" s="1"/>
  <c r="H44" i="8"/>
  <c r="Q44" i="8" s="1"/>
  <c r="D44" i="8"/>
  <c r="M43" i="8"/>
  <c r="L43" i="8"/>
  <c r="N43" i="8" s="1"/>
  <c r="J43" i="8"/>
  <c r="I43" i="8"/>
  <c r="K43" i="8" s="1"/>
  <c r="H43" i="8"/>
  <c r="D43" i="8"/>
  <c r="M42" i="8"/>
  <c r="L42" i="8"/>
  <c r="N42" i="8" s="1"/>
  <c r="J42" i="8"/>
  <c r="I42" i="8"/>
  <c r="K42" i="8" s="1"/>
  <c r="H42" i="8"/>
  <c r="D42" i="8"/>
  <c r="M41" i="8"/>
  <c r="L41" i="8"/>
  <c r="N41" i="8" s="1"/>
  <c r="J41" i="8"/>
  <c r="I41" i="8"/>
  <c r="K41" i="8" s="1"/>
  <c r="H41" i="8"/>
  <c r="D41" i="8"/>
  <c r="M40" i="8"/>
  <c r="L40" i="8"/>
  <c r="N40" i="8" s="1"/>
  <c r="J40" i="8"/>
  <c r="I40" i="8"/>
  <c r="K40" i="8" s="1"/>
  <c r="H40" i="8"/>
  <c r="D40" i="8"/>
  <c r="M39" i="8"/>
  <c r="L39" i="8"/>
  <c r="N39" i="8" s="1"/>
  <c r="J39" i="8"/>
  <c r="I39" i="8"/>
  <c r="K39" i="8" s="1"/>
  <c r="H39" i="8"/>
  <c r="D39" i="8"/>
  <c r="M38" i="8"/>
  <c r="L38" i="8"/>
  <c r="N38" i="8" s="1"/>
  <c r="J38" i="8"/>
  <c r="I38" i="8"/>
  <c r="K38" i="8" s="1"/>
  <c r="H38" i="8"/>
  <c r="D38" i="8"/>
  <c r="M37" i="8"/>
  <c r="L37" i="8"/>
  <c r="N37" i="8" s="1"/>
  <c r="J37" i="8"/>
  <c r="I37" i="8"/>
  <c r="K37" i="8" s="1"/>
  <c r="H37" i="8"/>
  <c r="D37" i="8"/>
  <c r="M36" i="8"/>
  <c r="L36" i="8"/>
  <c r="N36" i="8" s="1"/>
  <c r="J36" i="8"/>
  <c r="I36" i="8"/>
  <c r="K36" i="8" s="1"/>
  <c r="H36" i="8"/>
  <c r="D36" i="8"/>
  <c r="M35" i="8"/>
  <c r="L35" i="8"/>
  <c r="N35" i="8" s="1"/>
  <c r="J35" i="8"/>
  <c r="I35" i="8"/>
  <c r="K35" i="8" s="1"/>
  <c r="H35" i="8"/>
  <c r="D35" i="8"/>
  <c r="M34" i="8"/>
  <c r="L34" i="8"/>
  <c r="N34" i="8" s="1"/>
  <c r="J34" i="8"/>
  <c r="I34" i="8"/>
  <c r="K34" i="8" s="1"/>
  <c r="H34" i="8"/>
  <c r="D34" i="8"/>
  <c r="M33" i="8"/>
  <c r="L33" i="8"/>
  <c r="N33" i="8" s="1"/>
  <c r="J33" i="8"/>
  <c r="I33" i="8"/>
  <c r="K33" i="8" s="1"/>
  <c r="H33" i="8"/>
  <c r="D33" i="8"/>
  <c r="M32" i="8"/>
  <c r="L32" i="8"/>
  <c r="N32" i="8" s="1"/>
  <c r="J32" i="8"/>
  <c r="I32" i="8"/>
  <c r="K32" i="8" s="1"/>
  <c r="H32" i="8"/>
  <c r="D32" i="8"/>
  <c r="M31" i="8"/>
  <c r="L31" i="8"/>
  <c r="N31" i="8" s="1"/>
  <c r="J31" i="8"/>
  <c r="I31" i="8"/>
  <c r="K31" i="8" s="1"/>
  <c r="H31" i="8"/>
  <c r="D31" i="8"/>
  <c r="M30" i="8"/>
  <c r="L30" i="8"/>
  <c r="N30" i="8" s="1"/>
  <c r="J30" i="8"/>
  <c r="I30" i="8"/>
  <c r="K30" i="8" s="1"/>
  <c r="H30" i="8"/>
  <c r="M29" i="8"/>
  <c r="L29" i="8"/>
  <c r="N29" i="8" s="1"/>
  <c r="H29" i="8"/>
  <c r="D29" i="8"/>
  <c r="M28" i="8"/>
  <c r="L28" i="8"/>
  <c r="N28" i="8" s="1"/>
  <c r="K28" i="8"/>
  <c r="J28" i="8"/>
  <c r="I28" i="8"/>
  <c r="H28" i="8"/>
  <c r="N27" i="8"/>
  <c r="M27" i="8"/>
  <c r="L27" i="8"/>
  <c r="H27" i="8"/>
  <c r="D27" i="8"/>
  <c r="I27" i="8" s="1"/>
  <c r="N26" i="8"/>
  <c r="M26" i="8"/>
  <c r="L26" i="8"/>
  <c r="J26" i="8"/>
  <c r="K26" i="8" s="1"/>
  <c r="I26" i="8"/>
  <c r="H26" i="8"/>
  <c r="Q25" i="8"/>
  <c r="N25" i="8"/>
  <c r="M25" i="8"/>
  <c r="L25" i="8"/>
  <c r="H25" i="8"/>
  <c r="D25" i="8"/>
  <c r="I25" i="8" s="1"/>
  <c r="Q24" i="8"/>
  <c r="M24" i="8"/>
  <c r="L24" i="8"/>
  <c r="N24" i="8" s="1"/>
  <c r="K24" i="8"/>
  <c r="J24" i="8"/>
  <c r="I24" i="8"/>
  <c r="H24" i="8"/>
  <c r="M23" i="8"/>
  <c r="L23" i="8"/>
  <c r="N23" i="8" s="1"/>
  <c r="H23" i="8"/>
  <c r="Q23" i="8" s="1"/>
  <c r="D23" i="8"/>
  <c r="M22" i="8"/>
  <c r="L22" i="8"/>
  <c r="J22" i="8"/>
  <c r="I22" i="8"/>
  <c r="K22" i="8" s="1"/>
  <c r="H22" i="8"/>
  <c r="Q22" i="8" s="1"/>
  <c r="M21" i="8"/>
  <c r="L21" i="8"/>
  <c r="N21" i="8" s="1"/>
  <c r="J21" i="8"/>
  <c r="I21" i="8"/>
  <c r="K21" i="8" s="1"/>
  <c r="H21" i="8"/>
  <c r="Q21" i="8" s="1"/>
  <c r="D21" i="8"/>
  <c r="Q20" i="8"/>
  <c r="N20" i="8"/>
  <c r="M20" i="8"/>
  <c r="L20" i="8"/>
  <c r="J20" i="8"/>
  <c r="I20" i="8"/>
  <c r="K20" i="8" s="1"/>
  <c r="H20" i="8"/>
  <c r="Q19" i="8"/>
  <c r="M19" i="8"/>
  <c r="M72" i="8" s="1"/>
  <c r="L19" i="8"/>
  <c r="J19" i="8"/>
  <c r="I19" i="8"/>
  <c r="H19" i="8"/>
  <c r="D19" i="8"/>
  <c r="Q18" i="8"/>
  <c r="N18" i="8"/>
  <c r="M18" i="8"/>
  <c r="L18" i="8"/>
  <c r="K18" i="8"/>
  <c r="J18" i="8"/>
  <c r="I18" i="8"/>
  <c r="H18" i="8"/>
  <c r="G72" i="7"/>
  <c r="F72" i="7"/>
  <c r="M71" i="7"/>
  <c r="L71" i="7"/>
  <c r="N71" i="7" s="1"/>
  <c r="J71" i="7"/>
  <c r="I71" i="7"/>
  <c r="K71" i="7" s="1"/>
  <c r="H71" i="7"/>
  <c r="D71" i="7"/>
  <c r="M70" i="7"/>
  <c r="L70" i="7"/>
  <c r="N70" i="7" s="1"/>
  <c r="J70" i="7"/>
  <c r="I70" i="7"/>
  <c r="K70" i="7" s="1"/>
  <c r="H70" i="7"/>
  <c r="D70" i="7"/>
  <c r="M69" i="7"/>
  <c r="L69" i="7"/>
  <c r="N69" i="7" s="1"/>
  <c r="J69" i="7"/>
  <c r="I69" i="7"/>
  <c r="K69" i="7" s="1"/>
  <c r="H69" i="7"/>
  <c r="D69" i="7"/>
  <c r="M68" i="7"/>
  <c r="L68" i="7"/>
  <c r="N68" i="7" s="1"/>
  <c r="J68" i="7"/>
  <c r="I68" i="7"/>
  <c r="K68" i="7" s="1"/>
  <c r="H68" i="7"/>
  <c r="D68" i="7"/>
  <c r="M67" i="7"/>
  <c r="L67" i="7"/>
  <c r="N67" i="7" s="1"/>
  <c r="J67" i="7"/>
  <c r="I67" i="7"/>
  <c r="K67" i="7" s="1"/>
  <c r="H67" i="7"/>
  <c r="D67" i="7"/>
  <c r="M66" i="7"/>
  <c r="L66" i="7"/>
  <c r="N66" i="7" s="1"/>
  <c r="J66" i="7"/>
  <c r="I66" i="7"/>
  <c r="K66" i="7" s="1"/>
  <c r="H66" i="7"/>
  <c r="D66" i="7"/>
  <c r="Q65" i="7"/>
  <c r="N65" i="7"/>
  <c r="M65" i="7"/>
  <c r="L65" i="7"/>
  <c r="J65" i="7"/>
  <c r="I65" i="7"/>
  <c r="K65" i="7" s="1"/>
  <c r="H65" i="7"/>
  <c r="D65" i="7"/>
  <c r="Q64" i="7"/>
  <c r="N64" i="7"/>
  <c r="M64" i="7"/>
  <c r="L64" i="7"/>
  <c r="J64" i="7"/>
  <c r="H64" i="7"/>
  <c r="D64" i="7"/>
  <c r="I64" i="7" s="1"/>
  <c r="K64" i="7" s="1"/>
  <c r="M63" i="7"/>
  <c r="L63" i="7"/>
  <c r="N63" i="7" s="1"/>
  <c r="H63" i="7"/>
  <c r="Q63" i="7" s="1"/>
  <c r="D63" i="7"/>
  <c r="M62" i="7"/>
  <c r="L62" i="7"/>
  <c r="N62" i="7" s="1"/>
  <c r="J62" i="7"/>
  <c r="I62" i="7"/>
  <c r="K62" i="7" s="1"/>
  <c r="H62" i="7"/>
  <c r="Q62" i="7" s="1"/>
  <c r="D62" i="7"/>
  <c r="M61" i="7"/>
  <c r="N61" i="7" s="1"/>
  <c r="L61" i="7"/>
  <c r="J61" i="7"/>
  <c r="I61" i="7"/>
  <c r="H61" i="7"/>
  <c r="Q61" i="7" s="1"/>
  <c r="D61" i="7"/>
  <c r="Q60" i="7"/>
  <c r="N60" i="7"/>
  <c r="M60" i="7"/>
  <c r="L60" i="7"/>
  <c r="H60" i="7"/>
  <c r="D60" i="7"/>
  <c r="I60" i="7" s="1"/>
  <c r="M59" i="7"/>
  <c r="L59" i="7"/>
  <c r="N59" i="7" s="1"/>
  <c r="H59" i="7"/>
  <c r="Q59" i="7" s="1"/>
  <c r="D59" i="7"/>
  <c r="M58" i="7"/>
  <c r="L58" i="7"/>
  <c r="J58" i="7"/>
  <c r="I58" i="7"/>
  <c r="K58" i="7" s="1"/>
  <c r="H58" i="7"/>
  <c r="Q58" i="7" s="1"/>
  <c r="D58" i="7"/>
  <c r="M57" i="7"/>
  <c r="L57" i="7"/>
  <c r="J57" i="7"/>
  <c r="I57" i="7"/>
  <c r="H57" i="7"/>
  <c r="D57" i="7"/>
  <c r="N56" i="7"/>
  <c r="M56" i="7"/>
  <c r="L56" i="7"/>
  <c r="I56" i="7"/>
  <c r="H56" i="7"/>
  <c r="D56" i="7"/>
  <c r="J56" i="7" s="1"/>
  <c r="M55" i="7"/>
  <c r="L55" i="7"/>
  <c r="N55" i="7" s="1"/>
  <c r="I55" i="7"/>
  <c r="H55" i="7"/>
  <c r="D55" i="7"/>
  <c r="J55" i="7" s="1"/>
  <c r="M54" i="7"/>
  <c r="L54" i="7"/>
  <c r="N54" i="7" s="1"/>
  <c r="I54" i="7"/>
  <c r="K54" i="7" s="1"/>
  <c r="H54" i="7"/>
  <c r="D54" i="7"/>
  <c r="J54" i="7" s="1"/>
  <c r="M53" i="7"/>
  <c r="L53" i="7"/>
  <c r="N53" i="7" s="1"/>
  <c r="I53" i="7"/>
  <c r="K53" i="7" s="1"/>
  <c r="H53" i="7"/>
  <c r="D53" i="7"/>
  <c r="J53" i="7" s="1"/>
  <c r="M52" i="7"/>
  <c r="L52" i="7"/>
  <c r="N52" i="7" s="1"/>
  <c r="I52" i="7"/>
  <c r="H52" i="7"/>
  <c r="D52" i="7"/>
  <c r="J52" i="7" s="1"/>
  <c r="N51" i="7"/>
  <c r="M51" i="7"/>
  <c r="L51" i="7"/>
  <c r="J51" i="7"/>
  <c r="I51" i="7"/>
  <c r="K51" i="7" s="1"/>
  <c r="H51" i="7"/>
  <c r="Q51" i="7" s="1"/>
  <c r="D51" i="7"/>
  <c r="Q50" i="7"/>
  <c r="M50" i="7"/>
  <c r="N50" i="7" s="1"/>
  <c r="L50" i="7"/>
  <c r="H50" i="7"/>
  <c r="D50" i="7"/>
  <c r="J50" i="7" s="1"/>
  <c r="M49" i="7"/>
  <c r="L49" i="7"/>
  <c r="N49" i="7" s="1"/>
  <c r="J49" i="7"/>
  <c r="H49" i="7"/>
  <c r="Q49" i="7" s="1"/>
  <c r="D49" i="7"/>
  <c r="I49" i="7" s="1"/>
  <c r="K49" i="7" s="1"/>
  <c r="Q48" i="7"/>
  <c r="M48" i="7"/>
  <c r="L48" i="7"/>
  <c r="N48" i="7" s="1"/>
  <c r="I48" i="7"/>
  <c r="K48" i="7" s="1"/>
  <c r="H48" i="7"/>
  <c r="D48" i="7"/>
  <c r="J48" i="7" s="1"/>
  <c r="N47" i="7"/>
  <c r="M47" i="7"/>
  <c r="L47" i="7"/>
  <c r="J47" i="7"/>
  <c r="I47" i="7"/>
  <c r="K47" i="7" s="1"/>
  <c r="H47" i="7"/>
  <c r="Q47" i="7" s="1"/>
  <c r="D47" i="7"/>
  <c r="Q46" i="7"/>
  <c r="M46" i="7"/>
  <c r="N46" i="7" s="1"/>
  <c r="L46" i="7"/>
  <c r="H46" i="7"/>
  <c r="D46" i="7"/>
  <c r="J46" i="7" s="1"/>
  <c r="M45" i="7"/>
  <c r="L45" i="7"/>
  <c r="N45" i="7" s="1"/>
  <c r="J45" i="7"/>
  <c r="H45" i="7"/>
  <c r="Q45" i="7" s="1"/>
  <c r="D45" i="7"/>
  <c r="I45" i="7" s="1"/>
  <c r="K45" i="7" s="1"/>
  <c r="Q44" i="7"/>
  <c r="M44" i="7"/>
  <c r="L44" i="7"/>
  <c r="N44" i="7" s="1"/>
  <c r="I44" i="7"/>
  <c r="K44" i="7" s="1"/>
  <c r="H44" i="7"/>
  <c r="D44" i="7"/>
  <c r="J44" i="7" s="1"/>
  <c r="M43" i="7"/>
  <c r="L43" i="7"/>
  <c r="N43" i="7" s="1"/>
  <c r="I43" i="7"/>
  <c r="K43" i="7" s="1"/>
  <c r="H43" i="7"/>
  <c r="D43" i="7"/>
  <c r="J43" i="7" s="1"/>
  <c r="M42" i="7"/>
  <c r="L42" i="7"/>
  <c r="N42" i="7" s="1"/>
  <c r="I42" i="7"/>
  <c r="H42" i="7"/>
  <c r="D42" i="7"/>
  <c r="J42" i="7" s="1"/>
  <c r="M41" i="7"/>
  <c r="L41" i="7"/>
  <c r="N41" i="7" s="1"/>
  <c r="I41" i="7"/>
  <c r="H41" i="7"/>
  <c r="D41" i="7"/>
  <c r="J41" i="7" s="1"/>
  <c r="M40" i="7"/>
  <c r="L40" i="7"/>
  <c r="N40" i="7" s="1"/>
  <c r="I40" i="7"/>
  <c r="K40" i="7" s="1"/>
  <c r="H40" i="7"/>
  <c r="D40" i="7"/>
  <c r="J40" i="7" s="1"/>
  <c r="M39" i="7"/>
  <c r="L39" i="7"/>
  <c r="N39" i="7" s="1"/>
  <c r="I39" i="7"/>
  <c r="K39" i="7" s="1"/>
  <c r="H39" i="7"/>
  <c r="D39" i="7"/>
  <c r="J39" i="7" s="1"/>
  <c r="M38" i="7"/>
  <c r="L38" i="7"/>
  <c r="N38" i="7" s="1"/>
  <c r="I38" i="7"/>
  <c r="H38" i="7"/>
  <c r="D38" i="7"/>
  <c r="J38" i="7" s="1"/>
  <c r="M37" i="7"/>
  <c r="L37" i="7"/>
  <c r="N37" i="7" s="1"/>
  <c r="I37" i="7"/>
  <c r="H37" i="7"/>
  <c r="D37" i="7"/>
  <c r="J37" i="7" s="1"/>
  <c r="M36" i="7"/>
  <c r="L36" i="7"/>
  <c r="N36" i="7" s="1"/>
  <c r="I36" i="7"/>
  <c r="K36" i="7" s="1"/>
  <c r="H36" i="7"/>
  <c r="D36" i="7"/>
  <c r="J36" i="7" s="1"/>
  <c r="M35" i="7"/>
  <c r="L35" i="7"/>
  <c r="N35" i="7" s="1"/>
  <c r="I35" i="7"/>
  <c r="K35" i="7" s="1"/>
  <c r="H35" i="7"/>
  <c r="D35" i="7"/>
  <c r="J35" i="7" s="1"/>
  <c r="M34" i="7"/>
  <c r="L34" i="7"/>
  <c r="N34" i="7" s="1"/>
  <c r="I34" i="7"/>
  <c r="H34" i="7"/>
  <c r="D34" i="7"/>
  <c r="J34" i="7" s="1"/>
  <c r="M33" i="7"/>
  <c r="L33" i="7"/>
  <c r="N33" i="7" s="1"/>
  <c r="I33" i="7"/>
  <c r="H33" i="7"/>
  <c r="D33" i="7"/>
  <c r="J33" i="7" s="1"/>
  <c r="M32" i="7"/>
  <c r="L32" i="7"/>
  <c r="N32" i="7" s="1"/>
  <c r="I32" i="7"/>
  <c r="K32" i="7" s="1"/>
  <c r="H32" i="7"/>
  <c r="D32" i="7"/>
  <c r="J32" i="7" s="1"/>
  <c r="M31" i="7"/>
  <c r="L31" i="7"/>
  <c r="N31" i="7" s="1"/>
  <c r="I31" i="7"/>
  <c r="K31" i="7" s="1"/>
  <c r="H31" i="7"/>
  <c r="D31" i="7"/>
  <c r="J31" i="7" s="1"/>
  <c r="M30" i="7"/>
  <c r="L30" i="7"/>
  <c r="N30" i="7" s="1"/>
  <c r="J30" i="7"/>
  <c r="I30" i="7"/>
  <c r="K30" i="7" s="1"/>
  <c r="H30" i="7"/>
  <c r="M29" i="7"/>
  <c r="L29" i="7"/>
  <c r="N29" i="7" s="1"/>
  <c r="J29" i="7"/>
  <c r="H29" i="7"/>
  <c r="D29" i="7"/>
  <c r="I29" i="7" s="1"/>
  <c r="K29" i="7" s="1"/>
  <c r="M28" i="7"/>
  <c r="L28" i="7"/>
  <c r="N28" i="7" s="1"/>
  <c r="J28" i="7"/>
  <c r="K28" i="7" s="1"/>
  <c r="I28" i="7"/>
  <c r="H28" i="7"/>
  <c r="M27" i="7"/>
  <c r="N27" i="7" s="1"/>
  <c r="L27" i="7"/>
  <c r="H27" i="7"/>
  <c r="D27" i="7"/>
  <c r="J27" i="7" s="1"/>
  <c r="M26" i="7"/>
  <c r="N26" i="7" s="1"/>
  <c r="L26" i="7"/>
  <c r="K26" i="7"/>
  <c r="J26" i="7"/>
  <c r="I26" i="7"/>
  <c r="H26" i="7"/>
  <c r="Q25" i="7"/>
  <c r="M25" i="7"/>
  <c r="N25" i="7" s="1"/>
  <c r="L25" i="7"/>
  <c r="H25" i="7"/>
  <c r="D25" i="7"/>
  <c r="J25" i="7" s="1"/>
  <c r="M24" i="7"/>
  <c r="L24" i="7"/>
  <c r="N24" i="7" s="1"/>
  <c r="J24" i="7"/>
  <c r="K24" i="7" s="1"/>
  <c r="I24" i="7"/>
  <c r="H24" i="7"/>
  <c r="Q24" i="7" s="1"/>
  <c r="M23" i="7"/>
  <c r="L23" i="7"/>
  <c r="N23" i="7" s="1"/>
  <c r="J23" i="7"/>
  <c r="H23" i="7"/>
  <c r="Q23" i="7" s="1"/>
  <c r="D23" i="7"/>
  <c r="I23" i="7" s="1"/>
  <c r="K23" i="7" s="1"/>
  <c r="Q22" i="7"/>
  <c r="M22" i="7"/>
  <c r="L22" i="7"/>
  <c r="N22" i="7" s="1"/>
  <c r="J22" i="7"/>
  <c r="I22" i="7"/>
  <c r="K22" i="7" s="1"/>
  <c r="H22" i="7"/>
  <c r="Q21" i="7"/>
  <c r="M21" i="7"/>
  <c r="L21" i="7"/>
  <c r="N21" i="7" s="1"/>
  <c r="I21" i="7"/>
  <c r="K21" i="7" s="1"/>
  <c r="H21" i="7"/>
  <c r="D21" i="7"/>
  <c r="J21" i="7" s="1"/>
  <c r="N20" i="7"/>
  <c r="M20" i="7"/>
  <c r="L20" i="7"/>
  <c r="J20" i="7"/>
  <c r="I20" i="7"/>
  <c r="K20" i="7" s="1"/>
  <c r="H20" i="7"/>
  <c r="Q20" i="7" s="1"/>
  <c r="N19" i="7"/>
  <c r="M19" i="7"/>
  <c r="L19" i="7"/>
  <c r="J19" i="7"/>
  <c r="I19" i="7"/>
  <c r="K19" i="7" s="1"/>
  <c r="H19" i="7"/>
  <c r="Q19" i="7" s="1"/>
  <c r="D19" i="7"/>
  <c r="Q18" i="7"/>
  <c r="M18" i="7"/>
  <c r="L18" i="7"/>
  <c r="L72" i="7" s="1"/>
  <c r="K18" i="7"/>
  <c r="J18" i="7"/>
  <c r="I18" i="7"/>
  <c r="H18" i="7"/>
  <c r="Q72" i="8" l="1"/>
  <c r="Q72" i="7"/>
  <c r="K33" i="7"/>
  <c r="K37" i="7"/>
  <c r="K41" i="7"/>
  <c r="K55" i="7"/>
  <c r="K60" i="8"/>
  <c r="K34" i="7"/>
  <c r="K38" i="7"/>
  <c r="K42" i="7"/>
  <c r="K52" i="7"/>
  <c r="K56" i="7"/>
  <c r="H72" i="7"/>
  <c r="H77" i="7" s="1"/>
  <c r="J29" i="8"/>
  <c r="I29" i="8"/>
  <c r="K29" i="8" s="1"/>
  <c r="L72" i="8"/>
  <c r="N57" i="7"/>
  <c r="J59" i="7"/>
  <c r="I59" i="7"/>
  <c r="K59" i="7" s="1"/>
  <c r="J60" i="7"/>
  <c r="K60" i="7" s="1"/>
  <c r="K61" i="7"/>
  <c r="N22" i="8"/>
  <c r="J27" i="8"/>
  <c r="K27" i="8" s="1"/>
  <c r="J63" i="7"/>
  <c r="I63" i="7"/>
  <c r="K63" i="7" s="1"/>
  <c r="I25" i="7"/>
  <c r="K25" i="7" s="1"/>
  <c r="K72" i="7" s="1"/>
  <c r="I27" i="7"/>
  <c r="K27" i="7" s="1"/>
  <c r="I46" i="7"/>
  <c r="K46" i="7" s="1"/>
  <c r="I50" i="7"/>
  <c r="K50" i="7" s="1"/>
  <c r="J25" i="8"/>
  <c r="K25" i="8" s="1"/>
  <c r="J45" i="8"/>
  <c r="I45" i="8"/>
  <c r="K45" i="8" s="1"/>
  <c r="J46" i="8"/>
  <c r="K46" i="8" s="1"/>
  <c r="J49" i="8"/>
  <c r="I49" i="8"/>
  <c r="J50" i="8"/>
  <c r="K50" i="8" s="1"/>
  <c r="J59" i="8"/>
  <c r="I59" i="8"/>
  <c r="K59" i="8" s="1"/>
  <c r="J60" i="8"/>
  <c r="J63" i="8"/>
  <c r="I63" i="8"/>
  <c r="K63" i="8" s="1"/>
  <c r="J64" i="8"/>
  <c r="K64" i="8" s="1"/>
  <c r="H72" i="8"/>
  <c r="H77" i="8" s="1"/>
  <c r="M72" i="7"/>
  <c r="J72" i="7"/>
  <c r="N18" i="7"/>
  <c r="N72" i="7" s="1"/>
  <c r="L77" i="7" s="1"/>
  <c r="K57" i="7"/>
  <c r="N58" i="7"/>
  <c r="N72" i="8"/>
  <c r="K19" i="8"/>
  <c r="N19" i="8"/>
  <c r="J23" i="8"/>
  <c r="J72" i="8" s="1"/>
  <c r="I23" i="8"/>
  <c r="I77" i="7" l="1"/>
  <c r="H86" i="7"/>
  <c r="K86" i="7" s="1"/>
  <c r="I72" i="7"/>
  <c r="M77" i="7"/>
  <c r="N77" i="7" s="1"/>
  <c r="K77" i="7"/>
  <c r="K23" i="8"/>
  <c r="I72" i="8"/>
  <c r="K49" i="8"/>
  <c r="L77" i="8"/>
  <c r="K77" i="8"/>
  <c r="K72" i="8" l="1"/>
  <c r="H81" i="7"/>
  <c r="I77" i="8" l="1"/>
  <c r="H86" i="8"/>
  <c r="K86" i="8" s="1"/>
  <c r="M77" i="8" l="1"/>
  <c r="N77" i="8" s="1"/>
  <c r="H81" i="8" s="1"/>
  <c r="F28" i="6" l="1"/>
  <c r="N27" i="6"/>
  <c r="K27" i="6"/>
  <c r="L27" i="6" s="1"/>
  <c r="I27" i="6"/>
  <c r="J27" i="6" s="1"/>
  <c r="G27" i="6"/>
  <c r="H27" i="6" s="1"/>
  <c r="N26" i="6"/>
  <c r="K26" i="6"/>
  <c r="L26" i="6" s="1"/>
  <c r="J26" i="6"/>
  <c r="I26" i="6"/>
  <c r="G26" i="6"/>
  <c r="H26" i="6" s="1"/>
  <c r="N25" i="6"/>
  <c r="K25" i="6"/>
  <c r="L25" i="6" s="1"/>
  <c r="I25" i="6"/>
  <c r="J25" i="6" s="1"/>
  <c r="G25" i="6"/>
  <c r="H25" i="6" s="1"/>
  <c r="N24" i="6"/>
  <c r="K24" i="6"/>
  <c r="L24" i="6" s="1"/>
  <c r="I24" i="6"/>
  <c r="J24" i="6" s="1"/>
  <c r="G24" i="6"/>
  <c r="H24" i="6" s="1"/>
  <c r="N23" i="6"/>
  <c r="K23" i="6"/>
  <c r="L23" i="6" s="1"/>
  <c r="I23" i="6"/>
  <c r="J23" i="6" s="1"/>
  <c r="G23" i="6"/>
  <c r="H23" i="6" s="1"/>
  <c r="N22" i="6"/>
  <c r="K22" i="6"/>
  <c r="L22" i="6" s="1"/>
  <c r="I22" i="6"/>
  <c r="J22" i="6" s="1"/>
  <c r="G22" i="6"/>
  <c r="H22" i="6" s="1"/>
  <c r="N21" i="6"/>
  <c r="K21" i="6"/>
  <c r="L21" i="6" s="1"/>
  <c r="I21" i="6"/>
  <c r="J21" i="6" s="1"/>
  <c r="G21" i="6"/>
  <c r="H21" i="6" s="1"/>
  <c r="N20" i="6"/>
  <c r="K20" i="6"/>
  <c r="L20" i="6" s="1"/>
  <c r="I20" i="6"/>
  <c r="J20" i="6" s="1"/>
  <c r="H20" i="6"/>
  <c r="G20" i="6"/>
  <c r="N19" i="6"/>
  <c r="K19" i="6"/>
  <c r="L19" i="6" s="1"/>
  <c r="I19" i="6"/>
  <c r="J19" i="6" s="1"/>
  <c r="G19" i="6"/>
  <c r="H19" i="6" s="1"/>
  <c r="N18" i="6"/>
  <c r="K18" i="6"/>
  <c r="L18" i="6" s="1"/>
  <c r="I18" i="6"/>
  <c r="J18" i="6" s="1"/>
  <c r="G18" i="6"/>
  <c r="H18" i="6" s="1"/>
  <c r="K17" i="6"/>
  <c r="L17" i="6" s="1"/>
  <c r="I17" i="6"/>
  <c r="J17" i="6" s="1"/>
  <c r="G17" i="6"/>
  <c r="H17" i="6" s="1"/>
  <c r="J13" i="6"/>
  <c r="L28" i="6" l="1"/>
  <c r="H28" i="6"/>
  <c r="N17" i="6"/>
  <c r="N28" i="6" s="1"/>
  <c r="J28" i="6"/>
  <c r="L37" i="6" l="1"/>
  <c r="F36" i="2"/>
  <c r="F35" i="2"/>
  <c r="L33" i="2"/>
  <c r="F28" i="2"/>
  <c r="N27" i="2"/>
  <c r="K27" i="2"/>
  <c r="L27" i="2" s="1"/>
  <c r="I27" i="2"/>
  <c r="J27" i="2" s="1"/>
  <c r="G27" i="2"/>
  <c r="H27" i="2" s="1"/>
  <c r="N26" i="2"/>
  <c r="K26" i="2"/>
  <c r="L26" i="2" s="1"/>
  <c r="I26" i="2"/>
  <c r="J26" i="2" s="1"/>
  <c r="G26" i="2"/>
  <c r="H26" i="2" s="1"/>
  <c r="N25" i="2"/>
  <c r="K25" i="2"/>
  <c r="L25" i="2" s="1"/>
  <c r="I25" i="2"/>
  <c r="J25" i="2" s="1"/>
  <c r="G25" i="2"/>
  <c r="H25" i="2" s="1"/>
  <c r="N24" i="2"/>
  <c r="K24" i="2"/>
  <c r="L24" i="2" s="1"/>
  <c r="I24" i="2"/>
  <c r="J24" i="2" s="1"/>
  <c r="G24" i="2"/>
  <c r="H24" i="2" s="1"/>
  <c r="N23" i="2"/>
  <c r="K23" i="2"/>
  <c r="L23" i="2" s="1"/>
  <c r="I23" i="2"/>
  <c r="J23" i="2" s="1"/>
  <c r="G23" i="2"/>
  <c r="H23" i="2" s="1"/>
  <c r="N22" i="2"/>
  <c r="K22" i="2"/>
  <c r="L22" i="2" s="1"/>
  <c r="I22" i="2"/>
  <c r="J22" i="2" s="1"/>
  <c r="G22" i="2"/>
  <c r="H22" i="2" s="1"/>
  <c r="K21" i="2"/>
  <c r="L21" i="2" s="1"/>
  <c r="I21" i="2"/>
  <c r="J21" i="2" s="1"/>
  <c r="G21" i="2"/>
  <c r="H21" i="2" s="1"/>
  <c r="N21" i="2" s="1"/>
  <c r="K20" i="2"/>
  <c r="L20" i="2" s="1"/>
  <c r="I20" i="2"/>
  <c r="J20" i="2" s="1"/>
  <c r="G20" i="2"/>
  <c r="H20" i="2" s="1"/>
  <c r="N20" i="2" s="1"/>
  <c r="K19" i="2"/>
  <c r="L19" i="2" s="1"/>
  <c r="I19" i="2"/>
  <c r="J19" i="2" s="1"/>
  <c r="G19" i="2"/>
  <c r="H19" i="2" s="1"/>
  <c r="N19" i="2" s="1"/>
  <c r="K18" i="2"/>
  <c r="L18" i="2" s="1"/>
  <c r="I18" i="2"/>
  <c r="J18" i="2" s="1"/>
  <c r="G18" i="2"/>
  <c r="H18" i="2" s="1"/>
  <c r="N18" i="2" s="1"/>
  <c r="K17" i="2"/>
  <c r="L17" i="2" s="1"/>
  <c r="I17" i="2"/>
  <c r="J17" i="2" s="1"/>
  <c r="G17" i="2"/>
  <c r="H17" i="2" s="1"/>
  <c r="J13" i="2"/>
  <c r="F36" i="1"/>
  <c r="F35" i="1"/>
  <c r="F28" i="1"/>
  <c r="L33" i="1" s="1"/>
  <c r="N27" i="1"/>
  <c r="K27" i="1"/>
  <c r="L27" i="1" s="1"/>
  <c r="I27" i="1"/>
  <c r="J27" i="1" s="1"/>
  <c r="G27" i="1"/>
  <c r="H27" i="1" s="1"/>
  <c r="N26" i="1"/>
  <c r="K26" i="1"/>
  <c r="L26" i="1" s="1"/>
  <c r="I26" i="1"/>
  <c r="J26" i="1" s="1"/>
  <c r="G26" i="1"/>
  <c r="H26" i="1" s="1"/>
  <c r="N25" i="1"/>
  <c r="K25" i="1"/>
  <c r="L25" i="1" s="1"/>
  <c r="I25" i="1"/>
  <c r="J25" i="1" s="1"/>
  <c r="G25" i="1"/>
  <c r="H25" i="1" s="1"/>
  <c r="N24" i="1"/>
  <c r="K24" i="1"/>
  <c r="L24" i="1" s="1"/>
  <c r="I24" i="1"/>
  <c r="J24" i="1" s="1"/>
  <c r="G24" i="1"/>
  <c r="H24" i="1" s="1"/>
  <c r="N23" i="1"/>
  <c r="K23" i="1"/>
  <c r="L23" i="1" s="1"/>
  <c r="I23" i="1"/>
  <c r="J23" i="1" s="1"/>
  <c r="G23" i="1"/>
  <c r="H23" i="1" s="1"/>
  <c r="N22" i="1"/>
  <c r="K22" i="1"/>
  <c r="L22" i="1" s="1"/>
  <c r="I22" i="1"/>
  <c r="J22" i="1" s="1"/>
  <c r="G22" i="1"/>
  <c r="H22" i="1" s="1"/>
  <c r="K21" i="1"/>
  <c r="L21" i="1" s="1"/>
  <c r="I21" i="1"/>
  <c r="J21" i="1" s="1"/>
  <c r="G21" i="1"/>
  <c r="H21" i="1" s="1"/>
  <c r="N21" i="1" s="1"/>
  <c r="N20" i="1"/>
  <c r="K20" i="1"/>
  <c r="L20" i="1" s="1"/>
  <c r="I20" i="1"/>
  <c r="J20" i="1" s="1"/>
  <c r="G20" i="1"/>
  <c r="H20" i="1" s="1"/>
  <c r="K19" i="1"/>
  <c r="L19" i="1" s="1"/>
  <c r="I19" i="1"/>
  <c r="J19" i="1" s="1"/>
  <c r="G19" i="1"/>
  <c r="H19" i="1" s="1"/>
  <c r="N19" i="1" s="1"/>
  <c r="N18" i="1"/>
  <c r="K18" i="1"/>
  <c r="L18" i="1" s="1"/>
  <c r="I18" i="1"/>
  <c r="J18" i="1" s="1"/>
  <c r="G18" i="1"/>
  <c r="H18" i="1" s="1"/>
  <c r="K17" i="1"/>
  <c r="L17" i="1" s="1"/>
  <c r="I17" i="1"/>
  <c r="J17" i="1" s="1"/>
  <c r="G17" i="1"/>
  <c r="H17" i="1" s="1"/>
  <c r="N17" i="1" s="1"/>
  <c r="J13" i="1"/>
  <c r="L42" i="6" l="1"/>
  <c r="F45" i="6" s="1"/>
  <c r="J28" i="1"/>
  <c r="L35" i="1" s="1"/>
  <c r="L28" i="1"/>
  <c r="L36" i="1" s="1"/>
  <c r="L28" i="2"/>
  <c r="L36" i="2" s="1"/>
  <c r="N28" i="1"/>
  <c r="H28" i="1"/>
  <c r="L34" i="1" s="1"/>
  <c r="H28" i="2"/>
  <c r="L34" i="2" s="1"/>
  <c r="N17" i="2"/>
  <c r="N28" i="2" s="1"/>
  <c r="J28" i="2"/>
  <c r="L35" i="2" s="1"/>
  <c r="L37" i="1" l="1"/>
  <c r="L42" i="1" s="1"/>
  <c r="F45" i="1" s="1"/>
  <c r="L37" i="2"/>
  <c r="L42" i="2" s="1"/>
  <c r="F45" i="2" s="1"/>
</calcChain>
</file>

<file path=xl/sharedStrings.xml><?xml version="1.0" encoding="utf-8"?>
<sst xmlns="http://schemas.openxmlformats.org/spreadsheetml/2006/main" count="591" uniqueCount="217">
  <si>
    <t>●室内機接続判定シート</t>
    <phoneticPr fontId="2"/>
  </si>
  <si>
    <t>※複数台設置の場合は、各系統ごとにシートを作成し、チェックを行ってください。</t>
    <rPh sb="1" eb="3">
      <t>フクスウ</t>
    </rPh>
    <rPh sb="3" eb="4">
      <t>ダイ</t>
    </rPh>
    <rPh sb="4" eb="6">
      <t>セッチ</t>
    </rPh>
    <rPh sb="7" eb="9">
      <t>バアイ</t>
    </rPh>
    <rPh sb="11" eb="14">
      <t>カクケイトウ</t>
    </rPh>
    <rPh sb="21" eb="23">
      <t>サクセイ</t>
    </rPh>
    <rPh sb="30" eb="31">
      <t>オコナ</t>
    </rPh>
    <phoneticPr fontId="6"/>
  </si>
  <si>
    <t xml:space="preserve"> アイシン精機株式会社</t>
    <phoneticPr fontId="2"/>
  </si>
  <si>
    <t>※室外機に接続される室内機は停電対応の可否に限らず入力してください。</t>
    <rPh sb="1" eb="4">
      <t>シツガイキ</t>
    </rPh>
    <rPh sb="5" eb="7">
      <t>セツゾク</t>
    </rPh>
    <rPh sb="10" eb="13">
      <t>シツナイキ</t>
    </rPh>
    <rPh sb="14" eb="16">
      <t>テイデン</t>
    </rPh>
    <rPh sb="16" eb="18">
      <t>タイオウ</t>
    </rPh>
    <rPh sb="19" eb="21">
      <t>カヒ</t>
    </rPh>
    <rPh sb="22" eb="23">
      <t>カギ</t>
    </rPh>
    <rPh sb="25" eb="27">
      <t>ニュウリョク</t>
    </rPh>
    <phoneticPr fontId="6"/>
  </si>
  <si>
    <t>【対象室外機：　GHPハイパワープラス　ABGP560F2ND, ABGP560F2NDE】</t>
    <rPh sb="1" eb="3">
      <t>タイショウ</t>
    </rPh>
    <rPh sb="3" eb="6">
      <t>シツガイキ</t>
    </rPh>
    <phoneticPr fontId="6"/>
  </si>
  <si>
    <t>号機</t>
    <rPh sb="0" eb="2">
      <t>ゴウキ</t>
    </rPh>
    <phoneticPr fontId="6"/>
  </si>
  <si>
    <t>【条件入力欄】</t>
    <rPh sb="1" eb="3">
      <t>ジョウケン</t>
    </rPh>
    <rPh sb="3" eb="5">
      <t>ニュウリョク</t>
    </rPh>
    <rPh sb="5" eb="6">
      <t>ラン</t>
    </rPh>
    <phoneticPr fontId="2"/>
  </si>
  <si>
    <t>①電源、電力負荷情報</t>
    <rPh sb="1" eb="3">
      <t>デンゲン</t>
    </rPh>
    <rPh sb="4" eb="6">
      <t>デンリョク</t>
    </rPh>
    <rPh sb="6" eb="8">
      <t>フカ</t>
    </rPh>
    <rPh sb="8" eb="10">
      <t>ジョウホウ</t>
    </rPh>
    <phoneticPr fontId="2"/>
  </si>
  <si>
    <t>のセルに入力してください。</t>
    <rPh sb="4" eb="6">
      <t>ニュウリョク</t>
    </rPh>
    <phoneticPr fontId="6"/>
  </si>
  <si>
    <t>周波数</t>
    <rPh sb="0" eb="3">
      <t>シュウハスウ</t>
    </rPh>
    <phoneticPr fontId="2"/>
  </si>
  <si>
    <t>Hz</t>
    <phoneticPr fontId="2"/>
  </si>
  <si>
    <t>遮断器容量※</t>
    <rPh sb="0" eb="3">
      <t>シャダンキ</t>
    </rPh>
    <rPh sb="3" eb="5">
      <t>ヨウリョウ</t>
    </rPh>
    <phoneticPr fontId="2"/>
  </si>
  <si>
    <t>A</t>
    <phoneticPr fontId="2"/>
  </si>
  <si>
    <t>電力負荷</t>
    <phoneticPr fontId="2"/>
  </si>
  <si>
    <t>kVA以下</t>
    <rPh sb="3" eb="5">
      <t>イカ</t>
    </rPh>
    <phoneticPr fontId="2"/>
  </si>
  <si>
    <t>※遮断器は停電時に照明などで使用する電力負荷用の遮断器。</t>
    <rPh sb="1" eb="4">
      <t>シャダンキ</t>
    </rPh>
    <rPh sb="18" eb="20">
      <t>デンリョク</t>
    </rPh>
    <rPh sb="20" eb="22">
      <t>フカ</t>
    </rPh>
    <rPh sb="22" eb="23">
      <t>ヨウ</t>
    </rPh>
    <rPh sb="24" eb="27">
      <t>シャダンキ</t>
    </rPh>
    <phoneticPr fontId="2"/>
  </si>
  <si>
    <t>②室内機接続可否判定用情報</t>
    <rPh sb="1" eb="4">
      <t>シツナイキ</t>
    </rPh>
    <rPh sb="4" eb="6">
      <t>セツゾク</t>
    </rPh>
    <rPh sb="6" eb="8">
      <t>カヒ</t>
    </rPh>
    <rPh sb="8" eb="10">
      <t>ハンテイ</t>
    </rPh>
    <rPh sb="10" eb="11">
      <t>ヨウ</t>
    </rPh>
    <rPh sb="11" eb="13">
      <t>ジョウホウ</t>
    </rPh>
    <phoneticPr fontId="2"/>
  </si>
  <si>
    <t>導入機種</t>
    <rPh sb="0" eb="2">
      <t>ドウニュウ</t>
    </rPh>
    <rPh sb="2" eb="4">
      <t>キシュ</t>
    </rPh>
    <phoneticPr fontId="2"/>
  </si>
  <si>
    <t>型式</t>
    <rPh sb="0" eb="2">
      <t>カタシキ</t>
    </rPh>
    <phoneticPr fontId="2"/>
  </si>
  <si>
    <t>台数</t>
    <rPh sb="0" eb="2">
      <t>ダイスウ</t>
    </rPh>
    <phoneticPr fontId="2"/>
  </si>
  <si>
    <t>能力(kW)</t>
    <phoneticPr fontId="2"/>
  </si>
  <si>
    <t>能力計(kW)</t>
    <rPh sb="0" eb="2">
      <t>ノウリョク</t>
    </rPh>
    <rPh sb="2" eb="3">
      <t>ケイ</t>
    </rPh>
    <phoneticPr fontId="2"/>
  </si>
  <si>
    <t>突入電流(A)</t>
    <phoneticPr fontId="2"/>
  </si>
  <si>
    <t>突入電流計(A)</t>
    <rPh sb="0" eb="2">
      <t>トツニュウ</t>
    </rPh>
    <rPh sb="2" eb="4">
      <t>デンリュウ</t>
    </rPh>
    <rPh sb="4" eb="5">
      <t>ケイ</t>
    </rPh>
    <phoneticPr fontId="2"/>
  </si>
  <si>
    <t>運転電流(A)</t>
    <rPh sb="0" eb="2">
      <t>ウンテン</t>
    </rPh>
    <rPh sb="2" eb="4">
      <t>デンリュウ</t>
    </rPh>
    <phoneticPr fontId="2"/>
  </si>
  <si>
    <t>運転電流計(A)</t>
    <rPh sb="0" eb="2">
      <t>ウンテン</t>
    </rPh>
    <rPh sb="2" eb="4">
      <t>デンリュウ</t>
    </rPh>
    <phoneticPr fontId="2"/>
  </si>
  <si>
    <t>停電時利用</t>
    <rPh sb="0" eb="2">
      <t>テイデン</t>
    </rPh>
    <rPh sb="2" eb="3">
      <t>ジ</t>
    </rPh>
    <rPh sb="3" eb="5">
      <t>リヨウ</t>
    </rPh>
    <phoneticPr fontId="2"/>
  </si>
  <si>
    <t>停電時利用能力計</t>
    <rPh sb="3" eb="5">
      <t>リヨウ</t>
    </rPh>
    <rPh sb="5" eb="7">
      <t>ノウリョク</t>
    </rPh>
    <rPh sb="7" eb="8">
      <t>ケイ</t>
    </rPh>
    <phoneticPr fontId="2"/>
  </si>
  <si>
    <t>室内機</t>
    <rPh sb="0" eb="3">
      <t>シツナイキ</t>
    </rPh>
    <phoneticPr fontId="2"/>
  </si>
  <si>
    <t>計</t>
    <rPh sb="0" eb="1">
      <t>ケイ</t>
    </rPh>
    <phoneticPr fontId="2"/>
  </si>
  <si>
    <t>【判定結果】</t>
    <rPh sb="1" eb="3">
      <t>ハンテイ</t>
    </rPh>
    <rPh sb="3" eb="5">
      <t>ケッカ</t>
    </rPh>
    <phoneticPr fontId="2"/>
  </si>
  <si>
    <r>
      <t xml:space="preserve">1. 接続室内機仕様 </t>
    </r>
    <r>
      <rPr>
        <sz val="11"/>
        <color theme="1"/>
        <rFont val="游ゴシック"/>
        <family val="3"/>
        <charset val="128"/>
        <scheme val="minor"/>
      </rPr>
      <t xml:space="preserve">  ハイパワープラスに室内機接続が技術的に可能か</t>
    </r>
    <rPh sb="3" eb="5">
      <t>セツゾク</t>
    </rPh>
    <rPh sb="5" eb="8">
      <t>シツナイキ</t>
    </rPh>
    <rPh sb="8" eb="10">
      <t>シヨウ</t>
    </rPh>
    <rPh sb="22" eb="25">
      <t>シツナイキ</t>
    </rPh>
    <rPh sb="25" eb="27">
      <t>セツゾク</t>
    </rPh>
    <rPh sb="28" eb="30">
      <t>ギジュツ</t>
    </rPh>
    <rPh sb="30" eb="31">
      <t>テキ</t>
    </rPh>
    <rPh sb="32" eb="34">
      <t>カノウ</t>
    </rPh>
    <phoneticPr fontId="2"/>
  </si>
  <si>
    <t>項目</t>
    <rPh sb="0" eb="2">
      <t>コウモク</t>
    </rPh>
    <phoneticPr fontId="2"/>
  </si>
  <si>
    <t>判定基準</t>
    <rPh sb="0" eb="2">
      <t>ハンテイ</t>
    </rPh>
    <rPh sb="2" eb="4">
      <t>キジュン</t>
    </rPh>
    <phoneticPr fontId="2"/>
  </si>
  <si>
    <t>判定結果</t>
    <rPh sb="0" eb="2">
      <t>ハンテイ</t>
    </rPh>
    <rPh sb="2" eb="4">
      <t>ケッカ</t>
    </rPh>
    <phoneticPr fontId="2"/>
  </si>
  <si>
    <t>①室内機接続台数</t>
    <rPh sb="1" eb="4">
      <t>シツナイキ</t>
    </rPh>
    <rPh sb="4" eb="6">
      <t>セツゾク</t>
    </rPh>
    <rPh sb="6" eb="8">
      <t>ダイスウ</t>
    </rPh>
    <phoneticPr fontId="2"/>
  </si>
  <si>
    <t>4～11台</t>
    <rPh sb="4" eb="5">
      <t>ダイ</t>
    </rPh>
    <phoneticPr fontId="2"/>
  </si>
  <si>
    <t>②室内機接続容量</t>
    <rPh sb="4" eb="6">
      <t>セツゾク</t>
    </rPh>
    <rPh sb="6" eb="8">
      <t>ヨウリョウ</t>
    </rPh>
    <phoneticPr fontId="2"/>
  </si>
  <si>
    <t>54.0～72.8kW(96.4～130%)</t>
    <phoneticPr fontId="2"/>
  </si>
  <si>
    <t>③室内機突入電流</t>
    <rPh sb="4" eb="6">
      <t>トツニュウ</t>
    </rPh>
    <rPh sb="6" eb="8">
      <t>デンリュウ</t>
    </rPh>
    <phoneticPr fontId="2"/>
  </si>
  <si>
    <t>A以下</t>
    <phoneticPr fontId="2"/>
  </si>
  <si>
    <t>④室内機運転電流</t>
    <rPh sb="4" eb="6">
      <t>ウンテン</t>
    </rPh>
    <rPh sb="6" eb="8">
      <t>デンリュウ</t>
    </rPh>
    <phoneticPr fontId="2"/>
  </si>
  <si>
    <t>2.  補助金対象判定</t>
    <rPh sb="4" eb="7">
      <t>ホジョキン</t>
    </rPh>
    <rPh sb="7" eb="9">
      <t>タイショウ</t>
    </rPh>
    <rPh sb="9" eb="11">
      <t>ハンテイ</t>
    </rPh>
    <phoneticPr fontId="2"/>
  </si>
  <si>
    <t>停電時利用室内機接続容量</t>
    <rPh sb="0" eb="2">
      <t>テイデン</t>
    </rPh>
    <rPh sb="2" eb="3">
      <t>ジ</t>
    </rPh>
    <rPh sb="3" eb="5">
      <t>リヨウ</t>
    </rPh>
    <rPh sb="5" eb="8">
      <t>シツナイキ</t>
    </rPh>
    <rPh sb="8" eb="10">
      <t>セツゾク</t>
    </rPh>
    <rPh sb="10" eb="12">
      <t>ヨウリョウ</t>
    </rPh>
    <phoneticPr fontId="2"/>
  </si>
  <si>
    <t>停電時利用で接続容量100%（56.0kW)までは補助対象。停電時利用室内機で100%を超える場合は補助対象外。また、停電時利用しない室内機は対象外。</t>
    <rPh sb="6" eb="8">
      <t>セツゾク</t>
    </rPh>
    <rPh sb="8" eb="10">
      <t>ヨウリョウ</t>
    </rPh>
    <rPh sb="25" eb="27">
      <t>ホジョ</t>
    </rPh>
    <rPh sb="27" eb="29">
      <t>タイショウ</t>
    </rPh>
    <rPh sb="30" eb="32">
      <t>テイデン</t>
    </rPh>
    <rPh sb="32" eb="33">
      <t>ジ</t>
    </rPh>
    <rPh sb="33" eb="35">
      <t>リヨウ</t>
    </rPh>
    <rPh sb="44" eb="45">
      <t>コ</t>
    </rPh>
    <rPh sb="47" eb="49">
      <t>バアイ</t>
    </rPh>
    <rPh sb="50" eb="52">
      <t>ホジョ</t>
    </rPh>
    <rPh sb="52" eb="54">
      <t>タイショウ</t>
    </rPh>
    <rPh sb="54" eb="55">
      <t>ガイ</t>
    </rPh>
    <rPh sb="59" eb="61">
      <t>テイデン</t>
    </rPh>
    <rPh sb="61" eb="62">
      <t>ジ</t>
    </rPh>
    <rPh sb="62" eb="64">
      <t>リヨウ</t>
    </rPh>
    <rPh sb="67" eb="70">
      <t>シツナイキ</t>
    </rPh>
    <rPh sb="71" eb="74">
      <t>タイショウガイ</t>
    </rPh>
    <phoneticPr fontId="2"/>
  </si>
  <si>
    <t>1, 2　総合判定結果</t>
    <rPh sb="5" eb="7">
      <t>ソウゴウ</t>
    </rPh>
    <rPh sb="7" eb="9">
      <t>ハンテイ</t>
    </rPh>
    <rPh sb="9" eb="11">
      <t>ケッカ</t>
    </rPh>
    <phoneticPr fontId="2"/>
  </si>
  <si>
    <t>〇</t>
  </si>
  <si>
    <t>×</t>
  </si>
  <si>
    <t>室内機名称</t>
    <rPh sb="0" eb="3">
      <t>シツナイキ</t>
    </rPh>
    <rPh sb="3" eb="5">
      <t>メイショウ</t>
    </rPh>
    <phoneticPr fontId="2"/>
  </si>
  <si>
    <t>冷房能力(ｋW)</t>
    <rPh sb="0" eb="2">
      <t>レイボウ</t>
    </rPh>
    <rPh sb="2" eb="4">
      <t>ノウリョク</t>
    </rPh>
    <phoneticPr fontId="2"/>
  </si>
  <si>
    <t>突入電流A</t>
    <rPh sb="0" eb="2">
      <t>トツニュウ</t>
    </rPh>
    <rPh sb="2" eb="4">
      <t>デンリュウ</t>
    </rPh>
    <phoneticPr fontId="2"/>
  </si>
  <si>
    <t>運転電流（50Hz)A</t>
    <rPh sb="0" eb="2">
      <t>ウンテン</t>
    </rPh>
    <rPh sb="2" eb="4">
      <t>デンリュウ</t>
    </rPh>
    <phoneticPr fontId="2"/>
  </si>
  <si>
    <t>運転電流（60Hz)A</t>
    <rPh sb="0" eb="2">
      <t>ウンテン</t>
    </rPh>
    <rPh sb="2" eb="4">
      <t>デンリュウ</t>
    </rPh>
    <phoneticPr fontId="2"/>
  </si>
  <si>
    <t>ダブルフロータイプ</t>
  </si>
  <si>
    <t>ダブルフロータイプ</t>
    <phoneticPr fontId="2"/>
  </si>
  <si>
    <t>S-ラウンドフロータイプ</t>
  </si>
  <si>
    <t>ラウンドフロータイプ</t>
  </si>
  <si>
    <t>S-ラウンドフロータイプ</t>
    <phoneticPr fontId="2"/>
  </si>
  <si>
    <t>ラウンドフロータイプ</t>
    <phoneticPr fontId="2"/>
  </si>
  <si>
    <t>AXHP112M</t>
    <phoneticPr fontId="2"/>
  </si>
  <si>
    <t>天井吊形</t>
    <rPh sb="0" eb="2">
      <t>テンジョウ</t>
    </rPh>
    <rPh sb="2" eb="3">
      <t>ツリ</t>
    </rPh>
    <rPh sb="3" eb="4">
      <t>ケイ</t>
    </rPh>
    <phoneticPr fontId="2"/>
  </si>
  <si>
    <t>AXHP112MA</t>
    <phoneticPr fontId="2"/>
  </si>
  <si>
    <t>AXHP140M</t>
    <phoneticPr fontId="2"/>
  </si>
  <si>
    <t>AXHP140MA</t>
    <phoneticPr fontId="2"/>
  </si>
  <si>
    <t>AXHP160M</t>
    <phoneticPr fontId="2"/>
  </si>
  <si>
    <t>AXHP160MA</t>
    <phoneticPr fontId="2"/>
  </si>
  <si>
    <t>AXHP45MA</t>
    <phoneticPr fontId="2"/>
  </si>
  <si>
    <t>AXHP56MA</t>
    <phoneticPr fontId="2"/>
  </si>
  <si>
    <t>AXHP71M</t>
    <phoneticPr fontId="2"/>
  </si>
  <si>
    <t>AXHP71MA</t>
    <phoneticPr fontId="2"/>
  </si>
  <si>
    <t>AXHP80M</t>
    <phoneticPr fontId="2"/>
  </si>
  <si>
    <t>AXHP80MA</t>
    <phoneticPr fontId="2"/>
  </si>
  <si>
    <t>AXHP90M</t>
    <phoneticPr fontId="2"/>
  </si>
  <si>
    <t>AXHP90MA</t>
    <phoneticPr fontId="2"/>
  </si>
  <si>
    <t>シングルフロータイプ</t>
    <phoneticPr fontId="2"/>
  </si>
  <si>
    <t>シングルフロータイプ</t>
  </si>
  <si>
    <t>天井埋込ダクト形</t>
    <rPh sb="0" eb="2">
      <t>テンジョウ</t>
    </rPh>
    <rPh sb="2" eb="4">
      <t>ウメコミ</t>
    </rPh>
    <rPh sb="7" eb="8">
      <t>ケイ</t>
    </rPh>
    <phoneticPr fontId="2"/>
  </si>
  <si>
    <t>室内機台数</t>
    <rPh sb="0" eb="3">
      <t>シツナイキ</t>
    </rPh>
    <rPh sb="3" eb="5">
      <t>ダイスウ</t>
    </rPh>
    <phoneticPr fontId="2"/>
  </si>
  <si>
    <t>室外機</t>
    <rPh sb="0" eb="3">
      <t>シツガイキ</t>
    </rPh>
    <phoneticPr fontId="2"/>
  </si>
  <si>
    <t>空調運転</t>
    <rPh sb="0" eb="2">
      <t>クウチョウ</t>
    </rPh>
    <rPh sb="2" eb="4">
      <t>ウンテン</t>
    </rPh>
    <phoneticPr fontId="2"/>
  </si>
  <si>
    <t>室内機も対象かどうか</t>
    <rPh sb="0" eb="3">
      <t>シツナイキ</t>
    </rPh>
    <rPh sb="4" eb="6">
      <t>タイショウ</t>
    </rPh>
    <phoneticPr fontId="2"/>
  </si>
  <si>
    <t>室外機台数</t>
    <rPh sb="0" eb="3">
      <t>シツガイキ</t>
    </rPh>
    <rPh sb="3" eb="5">
      <t>ダイスウ</t>
    </rPh>
    <phoneticPr fontId="2"/>
  </si>
  <si>
    <t>停電時利用</t>
    <rPh sb="3" eb="5">
      <t>リヨウ</t>
    </rPh>
    <phoneticPr fontId="2"/>
  </si>
  <si>
    <t>補助金対象判定</t>
    <rPh sb="0" eb="3">
      <t>ホジョキン</t>
    </rPh>
    <rPh sb="3" eb="5">
      <t>タイショウ</t>
    </rPh>
    <rPh sb="5" eb="7">
      <t>ハンテイ</t>
    </rPh>
    <phoneticPr fontId="2"/>
  </si>
  <si>
    <t>総合判定結果</t>
    <rPh sb="0" eb="2">
      <t>ソウゴウ</t>
    </rPh>
    <rPh sb="2" eb="4">
      <t>ハンテイ</t>
    </rPh>
    <rPh sb="4" eb="6">
      <t>ケッカ</t>
    </rPh>
    <phoneticPr fontId="2"/>
  </si>
  <si>
    <t>ABGP560F2ND</t>
  </si>
  <si>
    <t>〇</t>
    <phoneticPr fontId="2"/>
  </si>
  <si>
    <t>室外機＋室内機</t>
    <rPh sb="0" eb="3">
      <t>シツガイキ</t>
    </rPh>
    <rPh sb="4" eb="7">
      <t>シツナイキ</t>
    </rPh>
    <phoneticPr fontId="2"/>
  </si>
  <si>
    <t>停電時利用室内機が100%を超えるため100%以下に調整してください。もしくは100%を超える室内機は補助対象外として申請してください。</t>
    <rPh sb="59" eb="61">
      <t>シンセイ</t>
    </rPh>
    <phoneticPr fontId="2"/>
  </si>
  <si>
    <t>〇　室内機入力欄の緑色ハッチングの室内機が補助対象予定。</t>
    <rPh sb="2" eb="5">
      <t>シツナイキ</t>
    </rPh>
    <rPh sb="9" eb="11">
      <t>ミドリイロ</t>
    </rPh>
    <rPh sb="17" eb="20">
      <t>シツナイキ</t>
    </rPh>
    <rPh sb="21" eb="23">
      <t>ホジョ</t>
    </rPh>
    <rPh sb="23" eb="25">
      <t>タイショウ</t>
    </rPh>
    <rPh sb="25" eb="27">
      <t>ヨテイ</t>
    </rPh>
    <phoneticPr fontId="2"/>
  </si>
  <si>
    <t>ABGP560F2NDE</t>
    <phoneticPr fontId="2"/>
  </si>
  <si>
    <t>×</t>
    <phoneticPr fontId="2"/>
  </si>
  <si>
    <t>室外機のみ</t>
    <rPh sb="0" eb="3">
      <t>シツガイキ</t>
    </rPh>
    <phoneticPr fontId="2"/>
  </si>
  <si>
    <t>条件付〇　停電時利用室内機が100%を超えるため100%以下に調整してください。もしくは100%を超える室内機は補助対象外として申請してください。</t>
    <rPh sb="0" eb="2">
      <t>ジョウケン</t>
    </rPh>
    <rPh sb="2" eb="3">
      <t>ツ</t>
    </rPh>
    <phoneticPr fontId="2"/>
  </si>
  <si>
    <t>遮断器容量(A)</t>
    <rPh sb="0" eb="3">
      <t>シャダンキ</t>
    </rPh>
    <rPh sb="3" eb="5">
      <t>ヨウリョウ</t>
    </rPh>
    <phoneticPr fontId="2"/>
  </si>
  <si>
    <t>電力負荷(kVA)</t>
    <rPh sb="0" eb="2">
      <t>デンリョク</t>
    </rPh>
    <rPh sb="2" eb="4">
      <t>フカ</t>
    </rPh>
    <phoneticPr fontId="2"/>
  </si>
  <si>
    <t>突入電流基準値(A)</t>
    <rPh sb="0" eb="4">
      <t>トツニュウデンリュウ</t>
    </rPh>
    <rPh sb="4" eb="7">
      <t>キジュンチ</t>
    </rPh>
    <phoneticPr fontId="2"/>
  </si>
  <si>
    <t>消費電流基準値(A)</t>
    <rPh sb="0" eb="2">
      <t>ショウヒ</t>
    </rPh>
    <rPh sb="2" eb="4">
      <t>デンリュウ</t>
    </rPh>
    <rPh sb="4" eb="7">
      <t>キジュンチ</t>
    </rPh>
    <phoneticPr fontId="2"/>
  </si>
  <si>
    <t>AXFP112MM</t>
  </si>
  <si>
    <t>AXFP112MM</t>
    <phoneticPr fontId="2"/>
  </si>
  <si>
    <t>AXFP140MM</t>
    <phoneticPr fontId="2"/>
  </si>
  <si>
    <t>AXFP160MM</t>
    <phoneticPr fontId="2"/>
  </si>
  <si>
    <t>AXFP45MM</t>
  </si>
  <si>
    <t>AXFP45MM</t>
    <phoneticPr fontId="2"/>
  </si>
  <si>
    <t>AXFP56MM</t>
    <phoneticPr fontId="2"/>
  </si>
  <si>
    <t>AXFP71MM</t>
    <phoneticPr fontId="2"/>
  </si>
  <si>
    <t>AXFP80MM</t>
    <phoneticPr fontId="2"/>
  </si>
  <si>
    <t>AXFP90MM</t>
    <phoneticPr fontId="2"/>
  </si>
  <si>
    <t>AXCP45CD</t>
    <phoneticPr fontId="2"/>
  </si>
  <si>
    <t>AXCP112CD</t>
    <phoneticPr fontId="2"/>
  </si>
  <si>
    <t>AXCP140CD</t>
    <phoneticPr fontId="2"/>
  </si>
  <si>
    <t>AXCP160CD</t>
    <phoneticPr fontId="2"/>
  </si>
  <si>
    <t>AXCP56CD</t>
    <phoneticPr fontId="2"/>
  </si>
  <si>
    <t>AXCP71CD</t>
    <phoneticPr fontId="2"/>
  </si>
  <si>
    <t>AXCP80CD</t>
    <phoneticPr fontId="2"/>
  </si>
  <si>
    <t>AXCP90CD</t>
    <phoneticPr fontId="2"/>
  </si>
  <si>
    <t>AXFP112DB</t>
    <phoneticPr fontId="2"/>
  </si>
  <si>
    <t>AXFP140DB</t>
    <phoneticPr fontId="2"/>
  </si>
  <si>
    <t>AXFP160DB</t>
    <phoneticPr fontId="2"/>
  </si>
  <si>
    <t>AXFP45DB</t>
    <phoneticPr fontId="2"/>
  </si>
  <si>
    <t>AXFP56DB</t>
    <phoneticPr fontId="2"/>
  </si>
  <si>
    <t>AXFP71DB</t>
  </si>
  <si>
    <t>AXFP71DB</t>
    <phoneticPr fontId="2"/>
  </si>
  <si>
    <t>AXFP80DB</t>
    <phoneticPr fontId="2"/>
  </si>
  <si>
    <t>AXFP90DB</t>
  </si>
  <si>
    <t>AXFP90DB</t>
    <phoneticPr fontId="2"/>
  </si>
  <si>
    <t>AXKP45CB</t>
    <phoneticPr fontId="2"/>
  </si>
  <si>
    <t>AXKP56CB</t>
    <phoneticPr fontId="2"/>
  </si>
  <si>
    <t>AXKP71CB</t>
    <phoneticPr fontId="2"/>
  </si>
  <si>
    <t>AXMP112CB</t>
    <phoneticPr fontId="2"/>
  </si>
  <si>
    <t>AXMP140CB</t>
    <phoneticPr fontId="2"/>
  </si>
  <si>
    <t>AXMP160CB</t>
    <phoneticPr fontId="2"/>
  </si>
  <si>
    <t>AXMP45CB</t>
    <phoneticPr fontId="2"/>
  </si>
  <si>
    <t>AXMP56CB</t>
    <phoneticPr fontId="2"/>
  </si>
  <si>
    <t>AXMP71CB</t>
    <phoneticPr fontId="2"/>
  </si>
  <si>
    <t>AXMP90CB</t>
    <phoneticPr fontId="2"/>
  </si>
  <si>
    <t>AXHP71MA</t>
  </si>
  <si>
    <t>AXHP160MA</t>
  </si>
  <si>
    <t>3台（固定）</t>
    <rPh sb="1" eb="2">
      <t>ダイ</t>
    </rPh>
    <rPh sb="3" eb="5">
      <t>コテイ</t>
    </rPh>
    <phoneticPr fontId="2"/>
  </si>
  <si>
    <t>48.0KW（固定）</t>
    <rPh sb="7" eb="9">
      <t>コテイ</t>
    </rPh>
    <phoneticPr fontId="2"/>
  </si>
  <si>
    <t>※AXHP160MA×3台のみの特別判断基準のため他室内機選択の場合には適用できません。</t>
    <rPh sb="12" eb="13">
      <t>ダイ</t>
    </rPh>
    <rPh sb="16" eb="18">
      <t>トクベツ</t>
    </rPh>
    <rPh sb="18" eb="20">
      <t>ハンダン</t>
    </rPh>
    <rPh sb="20" eb="22">
      <t>キジュン</t>
    </rPh>
    <rPh sb="25" eb="26">
      <t>ホカ</t>
    </rPh>
    <rPh sb="26" eb="29">
      <t>シツナイキ</t>
    </rPh>
    <rPh sb="29" eb="31">
      <t>センタク</t>
    </rPh>
    <rPh sb="32" eb="34">
      <t>バアイ</t>
    </rPh>
    <rPh sb="36" eb="38">
      <t>テキヨウ</t>
    </rPh>
    <phoneticPr fontId="2"/>
  </si>
  <si>
    <t>36.9A（固定）</t>
    <phoneticPr fontId="2"/>
  </si>
  <si>
    <t>5.7A（固定）</t>
    <phoneticPr fontId="2"/>
  </si>
  <si>
    <t>●室内機接続判定シート</t>
    <rPh sb="1" eb="4">
      <t>シツナイキ</t>
    </rPh>
    <rPh sb="4" eb="6">
      <t>セツゾク</t>
    </rPh>
    <rPh sb="6" eb="8">
      <t>ハンテイ</t>
    </rPh>
    <phoneticPr fontId="26"/>
  </si>
  <si>
    <t>パナソニック産機システムズ（株）</t>
  </si>
  <si>
    <t>【対象室外機：エクセルプラス（U-GB560S3SD，U-GB560S3SDR）】</t>
    <rPh sb="1" eb="3">
      <t>タイショウ</t>
    </rPh>
    <rPh sb="3" eb="6">
      <t>シツガイキ</t>
    </rPh>
    <phoneticPr fontId="6"/>
  </si>
  <si>
    <t>（エクセルプラスに接続されるU-GWX560S3SD，U-GWX560S3SDRも対象）</t>
    <rPh sb="9" eb="11">
      <t>セツゾク</t>
    </rPh>
    <rPh sb="41" eb="43">
      <t>タイショウ</t>
    </rPh>
    <phoneticPr fontId="6"/>
  </si>
  <si>
    <t>※本判定シートは、停電時に電気機器のみを使用する場合には対応しておりません。</t>
    <rPh sb="1" eb="2">
      <t>ホン</t>
    </rPh>
    <rPh sb="2" eb="4">
      <t>ハンテイ</t>
    </rPh>
    <rPh sb="9" eb="11">
      <t>テイデン</t>
    </rPh>
    <rPh sb="11" eb="12">
      <t>ジ</t>
    </rPh>
    <rPh sb="13" eb="17">
      <t>デンキキキ</t>
    </rPh>
    <rPh sb="20" eb="22">
      <t>シヨウ</t>
    </rPh>
    <rPh sb="24" eb="26">
      <t>バアイ</t>
    </rPh>
    <rPh sb="28" eb="30">
      <t>タイオウ</t>
    </rPh>
    <phoneticPr fontId="6"/>
  </si>
  <si>
    <t>※本判定シートに記載の室内機以外の場合は、メーカーに相談ください。</t>
    <rPh sb="1" eb="2">
      <t>ホン</t>
    </rPh>
    <rPh sb="2" eb="4">
      <t>ハンテイ</t>
    </rPh>
    <rPh sb="8" eb="10">
      <t>キサイ</t>
    </rPh>
    <rPh sb="11" eb="14">
      <t>シツナイキ</t>
    </rPh>
    <rPh sb="14" eb="16">
      <t>イガイ</t>
    </rPh>
    <rPh sb="17" eb="19">
      <t>バアイ</t>
    </rPh>
    <rPh sb="26" eb="28">
      <t>ソウダン</t>
    </rPh>
    <phoneticPr fontId="6"/>
  </si>
  <si>
    <t>号機</t>
    <rPh sb="0" eb="2">
      <t>ゴウキ</t>
    </rPh>
    <phoneticPr fontId="2"/>
  </si>
  <si>
    <t>【室内機消費電力と接続容量】</t>
    <rPh sb="1" eb="4">
      <t>シツナイキ</t>
    </rPh>
    <rPh sb="4" eb="6">
      <t>ショウヒ</t>
    </rPh>
    <rPh sb="6" eb="8">
      <t>デンリョク</t>
    </rPh>
    <rPh sb="9" eb="11">
      <t>セツゾク</t>
    </rPh>
    <rPh sb="11" eb="13">
      <t>ヨウリョウ</t>
    </rPh>
    <phoneticPr fontId="6"/>
  </si>
  <si>
    <t>　※停電時に自立運転させない場合は、室外機基板設定で必ず「自立時運転しない」設定にすること</t>
    <rPh sb="2" eb="4">
      <t>テイデン</t>
    </rPh>
    <rPh sb="4" eb="5">
      <t>ジ</t>
    </rPh>
    <rPh sb="6" eb="8">
      <t>ジリツ</t>
    </rPh>
    <rPh sb="8" eb="10">
      <t>ウンテン</t>
    </rPh>
    <rPh sb="14" eb="16">
      <t>バアイ</t>
    </rPh>
    <rPh sb="18" eb="21">
      <t>シツガイキ</t>
    </rPh>
    <rPh sb="21" eb="23">
      <t>キバン</t>
    </rPh>
    <rPh sb="23" eb="25">
      <t>セッテイ</t>
    </rPh>
    <rPh sb="26" eb="27">
      <t>カナラ</t>
    </rPh>
    <rPh sb="29" eb="31">
      <t>ジリツ</t>
    </rPh>
    <rPh sb="31" eb="32">
      <t>ジ</t>
    </rPh>
    <rPh sb="32" eb="34">
      <t>ウンテン</t>
    </rPh>
    <rPh sb="38" eb="40">
      <t>セッテイ</t>
    </rPh>
    <phoneticPr fontId="6"/>
  </si>
  <si>
    <r>
      <t xml:space="preserve">機種
</t>
    </r>
    <r>
      <rPr>
        <sz val="9"/>
        <color indexed="8"/>
        <rFont val="HG丸ｺﾞｼｯｸM-PRO"/>
        <family val="3"/>
        <charset val="128"/>
      </rPr>
      <t>（下記以外は
接続できません）</t>
    </r>
    <rPh sb="0" eb="2">
      <t>キシュ</t>
    </rPh>
    <rPh sb="4" eb="6">
      <t>カキ</t>
    </rPh>
    <rPh sb="6" eb="8">
      <t>イガイ</t>
    </rPh>
    <rPh sb="10" eb="12">
      <t>セツゾク</t>
    </rPh>
    <phoneticPr fontId="6"/>
  </si>
  <si>
    <t>容量
(HP)</t>
    <rPh sb="0" eb="2">
      <t>ヨウリョウ</t>
    </rPh>
    <phoneticPr fontId="6"/>
  </si>
  <si>
    <t>消費電力
(kVA)</t>
    <rPh sb="0" eb="2">
      <t>ショウヒ</t>
    </rPh>
    <rPh sb="2" eb="4">
      <t>デンリョク</t>
    </rPh>
    <phoneticPr fontId="6"/>
  </si>
  <si>
    <t>台数</t>
    <rPh sb="0" eb="2">
      <t>ダイスウ</t>
    </rPh>
    <phoneticPr fontId="6"/>
  </si>
  <si>
    <t>合計消費電力(kVA)</t>
    <rPh sb="0" eb="2">
      <t>ゴウケイ</t>
    </rPh>
    <rPh sb="2" eb="4">
      <t>ショウヒ</t>
    </rPh>
    <rPh sb="4" eb="6">
      <t>デンリョク</t>
    </rPh>
    <phoneticPr fontId="6"/>
  </si>
  <si>
    <t>合計容量(HP)</t>
    <rPh sb="0" eb="2">
      <t>ゴウケイ</t>
    </rPh>
    <rPh sb="2" eb="4">
      <t>ヨウリョウ</t>
    </rPh>
    <phoneticPr fontId="6"/>
  </si>
  <si>
    <t>ハイタップ設定</t>
    <rPh sb="5" eb="7">
      <t>セッテイ</t>
    </rPh>
    <phoneticPr fontId="6"/>
  </si>
  <si>
    <t>停電時
運転する</t>
    <rPh sb="0" eb="2">
      <t>テイデン</t>
    </rPh>
    <rPh sb="2" eb="3">
      <t>ジ</t>
    </rPh>
    <rPh sb="4" eb="6">
      <t>ウンテン</t>
    </rPh>
    <phoneticPr fontId="6"/>
  </si>
  <si>
    <t>※停電時
運転しない</t>
    <rPh sb="1" eb="3">
      <t>テイデン</t>
    </rPh>
    <rPh sb="3" eb="4">
      <t>ジ</t>
    </rPh>
    <rPh sb="5" eb="7">
      <t>ウンテン</t>
    </rPh>
    <phoneticPr fontId="6"/>
  </si>
  <si>
    <t>計</t>
    <rPh sb="0" eb="1">
      <t>ケイ</t>
    </rPh>
    <phoneticPr fontId="6"/>
  </si>
  <si>
    <t>なし</t>
    <phoneticPr fontId="6"/>
  </si>
  <si>
    <t>あり</t>
    <phoneticPr fontId="6"/>
  </si>
  <si>
    <t>フラグ</t>
    <phoneticPr fontId="6"/>
  </si>
  <si>
    <t>天ｶｾ
4方向
US2
UT1</t>
    <rPh sb="0" eb="1">
      <t>テン</t>
    </rPh>
    <rPh sb="5" eb="7">
      <t>ホウコウ</t>
    </rPh>
    <phoneticPr fontId="6"/>
  </si>
  <si>
    <t>〇</t>
    <phoneticPr fontId="6"/>
  </si>
  <si>
    <t>天吊
TS1</t>
    <rPh sb="0" eb="1">
      <t>テン</t>
    </rPh>
    <rPh sb="1" eb="2">
      <t>ツリ</t>
    </rPh>
    <phoneticPr fontId="6"/>
  </si>
  <si>
    <t>天吊
TT1</t>
    <rPh sb="0" eb="1">
      <t>テン</t>
    </rPh>
    <rPh sb="1" eb="2">
      <t>ツリ</t>
    </rPh>
    <phoneticPr fontId="6"/>
  </si>
  <si>
    <t>ﾋﾞﾙﾄｲﾝ
ｶｾｯﾄ
FS2</t>
    <phoneticPr fontId="6"/>
  </si>
  <si>
    <t>ﾋﾞﾙﾄｲﾝ
ｵｰﾙﾀﾞｸﾄ
FES2</t>
    <phoneticPr fontId="6"/>
  </si>
  <si>
    <t>室内機の
合計消費電力(kVA)</t>
    <rPh sb="0" eb="3">
      <t>シツナイキ</t>
    </rPh>
    <rPh sb="5" eb="7">
      <t>ゴウケイ</t>
    </rPh>
    <rPh sb="7" eb="9">
      <t>ショウヒ</t>
    </rPh>
    <rPh sb="9" eb="11">
      <t>デンリョク</t>
    </rPh>
    <phoneticPr fontId="6"/>
  </si>
  <si>
    <t>総合</t>
    <rPh sb="0" eb="2">
      <t>ソウゴウ</t>
    </rPh>
    <phoneticPr fontId="6"/>
  </si>
  <si>
    <t>電気機器
使用可能容量kVA</t>
    <rPh sb="0" eb="2">
      <t>デンキ</t>
    </rPh>
    <rPh sb="2" eb="4">
      <t>キキ</t>
    </rPh>
    <rPh sb="5" eb="7">
      <t>シヨウ</t>
    </rPh>
    <rPh sb="7" eb="9">
      <t>カノウ</t>
    </rPh>
    <rPh sb="9" eb="11">
      <t>ヨウリョウ</t>
    </rPh>
    <phoneticPr fontId="6"/>
  </si>
  <si>
    <t>下限</t>
    <rPh sb="0" eb="2">
      <t>カゲン</t>
    </rPh>
    <phoneticPr fontId="6"/>
  </si>
  <si>
    <t>上限</t>
    <rPh sb="0" eb="2">
      <t>ジョウゲン</t>
    </rPh>
    <phoneticPr fontId="6"/>
  </si>
  <si>
    <t>判定</t>
    <rPh sb="0" eb="2">
      <t>ハンテイ</t>
    </rPh>
    <phoneticPr fontId="6"/>
  </si>
  <si>
    <t>■照明負荷（kVA）入力</t>
    <rPh sb="1" eb="3">
      <t>ショウメイ</t>
    </rPh>
    <rPh sb="3" eb="5">
      <t>フカ</t>
    </rPh>
    <rPh sb="10" eb="12">
      <t>ニュウリョク</t>
    </rPh>
    <phoneticPr fontId="6"/>
  </si>
  <si>
    <t>照明</t>
    <rPh sb="0" eb="2">
      <t>ショウメイ</t>
    </rPh>
    <phoneticPr fontId="6"/>
  </si>
  <si>
    <t>コンセント（100V)</t>
    <phoneticPr fontId="6"/>
  </si>
  <si>
    <t>kVA</t>
    <phoneticPr fontId="6"/>
  </si>
  <si>
    <t>A</t>
    <phoneticPr fontId="6"/>
  </si>
  <si>
    <t>※入力範囲　電気機器使用可能容量以下</t>
    <rPh sb="1" eb="3">
      <t>ニュウリョク</t>
    </rPh>
    <rPh sb="3" eb="5">
      <t>ハンイ</t>
    </rPh>
    <rPh sb="6" eb="8">
      <t>デンキ</t>
    </rPh>
    <rPh sb="8" eb="10">
      <t>キキ</t>
    </rPh>
    <rPh sb="10" eb="12">
      <t>シヨウ</t>
    </rPh>
    <rPh sb="12" eb="14">
      <t>カノウ</t>
    </rPh>
    <rPh sb="14" eb="16">
      <t>ヨウリョウ</t>
    </rPh>
    <rPh sb="16" eb="18">
      <t>イカ</t>
    </rPh>
    <phoneticPr fontId="6"/>
  </si>
  <si>
    <t>※ﾏｲﾅｽの値はNG</t>
    <rPh sb="6" eb="7">
      <t>アタイ</t>
    </rPh>
    <phoneticPr fontId="6"/>
  </si>
  <si>
    <t>■３．５固定</t>
    <rPh sb="4" eb="6">
      <t>コテイ</t>
    </rPh>
    <phoneticPr fontId="6"/>
  </si>
  <si>
    <t>■１．５固定</t>
    <rPh sb="4" eb="6">
      <t>コテイ</t>
    </rPh>
    <phoneticPr fontId="6"/>
  </si>
  <si>
    <t>■自動演算</t>
    <rPh sb="1" eb="3">
      <t>ジドウ</t>
    </rPh>
    <rPh sb="3" eb="5">
      <t>エンザン</t>
    </rPh>
    <phoneticPr fontId="6"/>
  </si>
  <si>
    <t>停電時自立発電出力</t>
    <rPh sb="0" eb="2">
      <t>テイデン</t>
    </rPh>
    <rPh sb="2" eb="3">
      <t>ジ</t>
    </rPh>
    <rPh sb="3" eb="5">
      <t>ジリツ</t>
    </rPh>
    <rPh sb="5" eb="7">
      <t>ハツデン</t>
    </rPh>
    <rPh sb="7" eb="9">
      <t>シュツリョク</t>
    </rPh>
    <phoneticPr fontId="6"/>
  </si>
  <si>
    <t>-</t>
    <phoneticPr fontId="6"/>
  </si>
  <si>
    <t>室外機消費電力</t>
    <rPh sb="0" eb="3">
      <t>シツガイキ</t>
    </rPh>
    <rPh sb="3" eb="5">
      <t>ショウヒ</t>
    </rPh>
    <rPh sb="5" eb="7">
      <t>デンリョク</t>
    </rPh>
    <phoneticPr fontId="6"/>
  </si>
  <si>
    <t>室内機消費電力</t>
    <rPh sb="0" eb="3">
      <t>シツナイキ</t>
    </rPh>
    <rPh sb="3" eb="5">
      <t>ショウヒ</t>
    </rPh>
    <rPh sb="5" eb="7">
      <t>デンリョク</t>
    </rPh>
    <phoneticPr fontId="6"/>
  </si>
  <si>
    <t>=</t>
    <phoneticPr fontId="6"/>
  </si>
  <si>
    <t>電気機器容量</t>
    <rPh sb="0" eb="2">
      <t>デンキ</t>
    </rPh>
    <rPh sb="2" eb="4">
      <t>キキ</t>
    </rPh>
    <rPh sb="4" eb="6">
      <t>ヨウリョウ</t>
    </rPh>
    <phoneticPr fontId="6"/>
  </si>
  <si>
    <t>マイナスは×</t>
    <phoneticPr fontId="6"/>
  </si>
  <si>
    <t>※停電時に運転させない室内機の接続は推奨しません。</t>
    <rPh sb="1" eb="3">
      <t>テイデン</t>
    </rPh>
    <rPh sb="3" eb="4">
      <t>ジ</t>
    </rPh>
    <rPh sb="5" eb="7">
      <t>ウンテン</t>
    </rPh>
    <rPh sb="11" eb="14">
      <t>シツナイキ</t>
    </rPh>
    <rPh sb="15" eb="17">
      <t>セツゾク</t>
    </rPh>
    <rPh sb="18" eb="20">
      <t>スイショウ</t>
    </rPh>
    <phoneticPr fontId="2"/>
  </si>
  <si>
    <t>ヤンマーエネルギーシステム（株）</t>
    <rPh sb="13" eb="16">
      <t>カブ</t>
    </rPh>
    <phoneticPr fontId="45"/>
  </si>
  <si>
    <t>ダイキン工業（株）</t>
    <rPh sb="4" eb="6">
      <t>コウギョウ</t>
    </rPh>
    <rPh sb="6" eb="9">
      <t>カブ</t>
    </rPh>
    <phoneticPr fontId="45"/>
  </si>
  <si>
    <t>【対象室外機（ヤンマー）：ハイパワープラス　YBZP560J-NB，YBZP560J-NCB 】</t>
    <rPh sb="1" eb="3">
      <t>タイショウ</t>
    </rPh>
    <rPh sb="3" eb="6">
      <t>シツガイキ</t>
    </rPh>
    <phoneticPr fontId="6"/>
  </si>
  <si>
    <t>【対象室外機（ダイキン）：ハイパワープラス　GSHDP560CN，GSHDP560CNE，GSHJP560CN 】</t>
    <rPh sb="1" eb="3">
      <t>タイショウ</t>
    </rPh>
    <rPh sb="3" eb="6">
      <t>シツガイキ</t>
    </rPh>
    <phoneticPr fontId="6"/>
  </si>
  <si>
    <t>１）接続可能室内機　    　　　　　　　　　　　　　　　　　　　ラウンドフロー・天井吊形</t>
    <rPh sb="2" eb="4">
      <t>セツゾク</t>
    </rPh>
    <rPh sb="4" eb="6">
      <t>カノウ</t>
    </rPh>
    <rPh sb="6" eb="9">
      <t>シツナイキ</t>
    </rPh>
    <rPh sb="41" eb="43">
      <t>テンジョウ</t>
    </rPh>
    <rPh sb="43" eb="44">
      <t>ツリ</t>
    </rPh>
    <rPh sb="44" eb="45">
      <t>ケイ</t>
    </rPh>
    <phoneticPr fontId="45"/>
  </si>
  <si>
    <t>※その他の室内機はメーカーに相談ください。</t>
    <phoneticPr fontId="45"/>
  </si>
  <si>
    <t>２）接続可能室内機台数　　　　　　　　　　　　　　　　　　　2台～10台</t>
    <rPh sb="2" eb="4">
      <t>セツゾク</t>
    </rPh>
    <rPh sb="4" eb="6">
      <t>カノウ</t>
    </rPh>
    <rPh sb="6" eb="9">
      <t>シツナイキ</t>
    </rPh>
    <rPh sb="9" eb="11">
      <t>ダイスウ</t>
    </rPh>
    <rPh sb="31" eb="32">
      <t>ダイ</t>
    </rPh>
    <rPh sb="35" eb="36">
      <t>ダイ</t>
    </rPh>
    <phoneticPr fontId="45"/>
  </si>
  <si>
    <t>３）接続可能室内機合計容量　　　　　　　　　　　　　　　　P280～P560（50～100%）</t>
    <rPh sb="2" eb="4">
      <t>セツゾク</t>
    </rPh>
    <rPh sb="4" eb="6">
      <t>カノウ</t>
    </rPh>
    <rPh sb="6" eb="9">
      <t>シツナイキ</t>
    </rPh>
    <rPh sb="9" eb="11">
      <t>ゴウケイ</t>
    </rPh>
    <rPh sb="11" eb="13">
      <t>ヨウリョウ</t>
    </rPh>
    <phoneticPr fontId="45"/>
  </si>
  <si>
    <t>４）停電時空調能力　　　　　　　　　　　　　　　　　　　　　　冷房：45㎾　暖房：50㎾</t>
    <rPh sb="2" eb="4">
      <t>テイデン</t>
    </rPh>
    <rPh sb="4" eb="5">
      <t>ジ</t>
    </rPh>
    <rPh sb="5" eb="7">
      <t>クウチョウ</t>
    </rPh>
    <rPh sb="7" eb="9">
      <t>ノウリョク</t>
    </rPh>
    <rPh sb="31" eb="33">
      <t>レイボウ</t>
    </rPh>
    <rPh sb="38" eb="40">
      <t>ダンボウ</t>
    </rPh>
    <phoneticPr fontId="45"/>
  </si>
  <si>
    <t>５）発電能力（INV出力ー室内機消費電力）　　　　　  1.1kVA</t>
    <rPh sb="2" eb="4">
      <t>ハツデン</t>
    </rPh>
    <rPh sb="4" eb="6">
      <t>ノウリョク</t>
    </rPh>
    <rPh sb="10" eb="12">
      <t>シュツリョク</t>
    </rPh>
    <rPh sb="13" eb="16">
      <t>シツナイキ</t>
    </rPh>
    <rPh sb="16" eb="18">
      <t>ショウヒ</t>
    </rPh>
    <rPh sb="18" eb="20">
      <t>デンリョク</t>
    </rPh>
    <phoneticPr fontId="45"/>
  </si>
  <si>
    <t>※左記は目安値であり、接続室内機・台数により若干異なります。</t>
    <rPh sb="1" eb="3">
      <t>サキ</t>
    </rPh>
    <rPh sb="4" eb="6">
      <t>メヤス</t>
    </rPh>
    <rPh sb="6" eb="7">
      <t>チ</t>
    </rPh>
    <rPh sb="11" eb="13">
      <t>セツゾク</t>
    </rPh>
    <rPh sb="13" eb="16">
      <t>シツナイキ</t>
    </rPh>
    <rPh sb="17" eb="19">
      <t>ダイスウ</t>
    </rPh>
    <rPh sb="22" eb="24">
      <t>ジャッカン</t>
    </rPh>
    <rPh sb="24" eb="25">
      <t>コト</t>
    </rPh>
    <phoneticPr fontId="45"/>
  </si>
  <si>
    <t>室内機冷房能力[kW]</t>
    <rPh sb="0" eb="3">
      <t>シツナイキ</t>
    </rPh>
    <rPh sb="3" eb="5">
      <t>レイボウ</t>
    </rPh>
    <rPh sb="5" eb="7">
      <t>ノウリョク</t>
    </rPh>
    <phoneticPr fontId="45"/>
  </si>
  <si>
    <t>台数</t>
    <rPh sb="0" eb="2">
      <t>ダイスウ</t>
    </rPh>
    <phoneticPr fontId="45"/>
  </si>
  <si>
    <t>合計能力[kW]</t>
    <rPh sb="0" eb="2">
      <t>ゴウケイ</t>
    </rPh>
    <rPh sb="2" eb="4">
      <t>ノウリョク</t>
    </rPh>
    <phoneticPr fontId="45"/>
  </si>
  <si>
    <t>判定</t>
    <rPh sb="0" eb="2">
      <t>ハンテイ</t>
    </rPh>
    <phoneticPr fontId="45"/>
  </si>
  <si>
    <t>能力</t>
    <rPh sb="0" eb="2">
      <t>ノウリョク</t>
    </rPh>
    <phoneticPr fontId="45"/>
  </si>
  <si>
    <t>のプルダウンメニューから接続室内機台数を選んでください。</t>
    <rPh sb="12" eb="14">
      <t>セツゾク</t>
    </rPh>
    <rPh sb="14" eb="17">
      <t>シツナイキ</t>
    </rPh>
    <rPh sb="17" eb="19">
      <t>ダイスウ</t>
    </rPh>
    <rPh sb="20" eb="21">
      <t>エラ</t>
    </rPh>
    <phoneticPr fontId="45"/>
  </si>
  <si>
    <t>合計</t>
    <rPh sb="0" eb="2">
      <t>ゴウケイ</t>
    </rPh>
    <phoneticPr fontId="45"/>
  </si>
  <si>
    <t>別紙⑦</t>
    <rPh sb="0" eb="2">
      <t>ベッシ</t>
    </rPh>
    <phoneticPr fontId="2"/>
  </si>
  <si>
    <t>別紙⑦</t>
    <rPh sb="0" eb="2">
      <t>ベッシ</t>
    </rPh>
    <phoneticPr fontId="2"/>
  </si>
  <si>
    <t>別紙⑦</t>
    <rPh sb="0" eb="2">
      <t>ベッシ</t>
    </rPh>
    <phoneticPr fontId="2"/>
  </si>
  <si>
    <t>別紙⑦</t>
    <rPh sb="0" eb="3">
      <t>ベッシ7</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</si>
</sst>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_ "/>
    <numFmt numFmtId="177" formatCode="0_ "/>
    <numFmt numFmtId="178" formatCode="0.0"/>
    <numFmt numFmtId="179" formatCode="0.000_ "/>
    <numFmt numFmtId="180" formatCode="0.000"/>
    <numFmt numFmtId="181" formatCode="0.000_);[Red]\(0.000\)"/>
  </numFmts>
  <fonts count="52" x14ac:knownFonts="1">
    <font>
      <sz val="11"/>
      <color theme="1"/>
      <name val="游ゴシック"/>
      <family val="2"/>
      <scheme val="minor"/>
    </font>
    <font>
      <sz val="18"/>
      <color theme="1"/>
      <name val="HGS創英角ｺﾞｼｯｸUB"/>
      <family val="3"/>
      <charset val="128"/>
    </font>
    <font>
      <sz val="6"/>
      <name val="游ゴシック"/>
      <family val="3"/>
      <charset val="128"/>
      <scheme val="minor"/>
    </font>
    <font>
      <sz val="12"/>
      <color theme="1"/>
      <name val="游ゴシック"/>
      <family val="2"/>
      <scheme val="minor"/>
    </font>
    <font>
      <sz val="11"/>
      <color theme="1"/>
      <name val="ＭＳ 明朝"/>
      <family val="1"/>
      <charset val="128"/>
    </font>
    <font>
      <sz val="11"/>
      <color rgb="FFFF0000"/>
      <name val="HGS創英角ｺﾞｼｯｸUB"/>
      <family val="3"/>
      <charset val="128"/>
    </font>
    <font>
      <sz val="6"/>
      <name val="ＭＳ 明朝"/>
      <family val="1"/>
      <charset val="128"/>
    </font>
    <font>
      <sz val="12"/>
      <color rgb="FF000000"/>
      <name val="HGS創英角ｺﾞｼｯｸUB"/>
      <family val="3"/>
      <charset val="128"/>
    </font>
    <font>
      <b/>
      <sz val="14"/>
      <name val="游ゴシック"/>
      <family val="3"/>
      <charset val="128"/>
      <scheme val="minor"/>
    </font>
    <font>
      <b/>
      <sz val="12"/>
      <color theme="1"/>
      <name val="游ゴシック"/>
      <family val="3"/>
      <charset val="128"/>
      <scheme val="minor"/>
    </font>
    <font>
      <sz val="12"/>
      <color theme="1"/>
      <name val="游ゴシック"/>
      <family val="3"/>
      <charset val="128"/>
      <scheme val="minor"/>
    </font>
    <font>
      <sz val="11"/>
      <color rgb="FF000000"/>
      <name val="HG丸ｺﾞｼｯｸM-PRO"/>
      <family val="3"/>
      <charset val="128"/>
    </font>
    <font>
      <sz val="10"/>
      <color rgb="FFFF0000"/>
      <name val="游ゴシック"/>
      <family val="2"/>
      <scheme val="minor"/>
    </font>
    <font>
      <b/>
      <sz val="11"/>
      <color theme="1"/>
      <name val="游ゴシック"/>
      <family val="3"/>
      <charset val="128"/>
      <scheme val="minor"/>
    </font>
    <font>
      <sz val="9"/>
      <color theme="1"/>
      <name val="游ゴシック"/>
      <family val="3"/>
      <charset val="128"/>
      <scheme val="minor"/>
    </font>
    <font>
      <b/>
      <sz val="10"/>
      <color theme="1"/>
      <name val="游ゴシック"/>
      <family val="3"/>
      <charset val="128"/>
      <scheme val="minor"/>
    </font>
    <font>
      <sz val="11"/>
      <color theme="1"/>
      <name val="游ゴシック"/>
      <family val="3"/>
      <charset val="128"/>
      <scheme val="minor"/>
    </font>
    <font>
      <sz val="12"/>
      <name val="游ゴシック"/>
      <family val="2"/>
      <scheme val="minor"/>
    </font>
    <font>
      <sz val="10"/>
      <color theme="1"/>
      <name val="游ゴシック"/>
      <family val="3"/>
      <charset val="128"/>
      <scheme val="minor"/>
    </font>
    <font>
      <b/>
      <sz val="14"/>
      <color theme="1"/>
      <name val="游ゴシック"/>
      <family val="3"/>
      <charset val="128"/>
      <scheme val="minor"/>
    </font>
    <font>
      <sz val="10"/>
      <color theme="1"/>
      <name val="游ゴシック"/>
      <family val="2"/>
      <scheme val="minor"/>
    </font>
    <font>
      <sz val="12"/>
      <color rgb="FFFF0000"/>
      <name val="游ゴシック"/>
      <family val="2"/>
      <scheme val="minor"/>
    </font>
    <font>
      <sz val="20"/>
      <color theme="1"/>
      <name val="游ゴシック"/>
      <family val="2"/>
      <scheme val="minor"/>
    </font>
    <font>
      <sz val="20"/>
      <color theme="1"/>
      <name val="游ゴシック"/>
      <family val="3"/>
      <charset val="128"/>
      <scheme val="minor"/>
    </font>
    <font>
      <sz val="11"/>
      <color rgb="FFFF0000"/>
      <name val="游ゴシック"/>
      <family val="2"/>
      <scheme val="minor"/>
    </font>
    <font>
      <sz val="18"/>
      <color rgb="FF000000"/>
      <name val="HGS創英角ｺﾞｼｯｸUB"/>
      <family val="3"/>
      <charset val="128"/>
    </font>
    <font>
      <sz val="6"/>
      <name val="ＭＳ Ｐゴシック"/>
      <family val="3"/>
      <charset val="128"/>
    </font>
    <font>
      <sz val="11"/>
      <color indexed="8"/>
      <name val="HGP創英角ｺﾞｼｯｸUB"/>
      <family val="3"/>
      <charset val="128"/>
    </font>
    <font>
      <sz val="11"/>
      <color indexed="8"/>
      <name val="HGS創英角ｺﾞｼｯｸUB"/>
      <family val="3"/>
      <charset val="128"/>
    </font>
    <font>
      <sz val="14"/>
      <color rgb="FF000000"/>
      <name val="HG丸ｺﾞｼｯｸM-PRO"/>
      <family val="3"/>
      <charset val="128"/>
    </font>
    <font>
      <sz val="11"/>
      <color rgb="FF000000"/>
      <name val="HGS創英角ｺﾞｼｯｸUB"/>
      <family val="3"/>
      <charset val="128"/>
    </font>
    <font>
      <sz val="11"/>
      <color indexed="8"/>
      <name val="HG丸ｺﾞｼｯｸM-PRO"/>
      <family val="3"/>
      <charset val="128"/>
    </font>
    <font>
      <sz val="11"/>
      <color rgb="FFFF0000"/>
      <name val="HG丸ｺﾞｼｯｸM-PRO"/>
      <family val="3"/>
      <charset val="128"/>
    </font>
    <font>
      <sz val="9"/>
      <color indexed="8"/>
      <name val="HG丸ｺﾞｼｯｸM-PRO"/>
      <family val="3"/>
      <charset val="128"/>
    </font>
    <font>
      <sz val="10"/>
      <color indexed="8"/>
      <name val="HG丸ｺﾞｼｯｸM-PRO"/>
      <family val="3"/>
      <charset val="128"/>
    </font>
    <font>
      <sz val="10"/>
      <color theme="0"/>
      <name val="HG丸ｺﾞｼｯｸM-PRO"/>
      <family val="3"/>
      <charset val="128"/>
    </font>
    <font>
      <sz val="11"/>
      <color theme="0"/>
      <name val="HG丸ｺﾞｼｯｸM-PRO"/>
      <family val="3"/>
      <charset val="128"/>
    </font>
    <font>
      <sz val="11"/>
      <name val="HG丸ｺﾞｼｯｸM-PRO"/>
      <family val="3"/>
      <charset val="128"/>
    </font>
    <font>
      <sz val="9"/>
      <color theme="0"/>
      <name val="HGS創英角ｺﾞｼｯｸUB"/>
      <family val="3"/>
      <charset val="128"/>
    </font>
    <font>
      <b/>
      <sz val="11"/>
      <color indexed="10"/>
      <name val="HG丸ｺﾞｼｯｸM-PRO"/>
      <family val="3"/>
      <charset val="128"/>
    </font>
    <font>
      <b/>
      <sz val="14"/>
      <color rgb="FF000000"/>
      <name val="HG丸ｺﾞｼｯｸM-PRO"/>
      <family val="3"/>
      <charset val="128"/>
    </font>
    <font>
      <sz val="10"/>
      <color rgb="FFFF0000"/>
      <name val="HGS創英角ｺﾞｼｯｸUB"/>
      <family val="3"/>
      <charset val="128"/>
    </font>
    <font>
      <sz val="11"/>
      <color theme="1"/>
      <name val="Meiryo UI"/>
      <family val="2"/>
      <charset val="128"/>
    </font>
    <font>
      <b/>
      <sz val="11"/>
      <color rgb="FF000000"/>
      <name val="Meiryo UI"/>
      <family val="3"/>
      <charset val="128"/>
    </font>
    <font>
      <sz val="14"/>
      <color rgb="FF000000"/>
      <name val="Meiryo UI"/>
      <family val="2"/>
      <charset val="128"/>
    </font>
    <font>
      <sz val="6"/>
      <name val="Meiryo UI"/>
      <family val="2"/>
      <charset val="128"/>
    </font>
    <font>
      <sz val="12"/>
      <color rgb="FF000000"/>
      <name val="Meiryo UI"/>
      <family val="2"/>
      <charset val="128"/>
    </font>
    <font>
      <b/>
      <sz val="11"/>
      <color rgb="FFFF0000"/>
      <name val="Meiryo UI"/>
      <family val="3"/>
      <charset val="128"/>
    </font>
    <font>
      <b/>
      <u/>
      <sz val="14"/>
      <color rgb="FFFF0000"/>
      <name val="Meiryo UI"/>
      <family val="3"/>
      <charset val="128"/>
    </font>
    <font>
      <b/>
      <sz val="14"/>
      <color rgb="FFFFFFFF"/>
      <name val="Meiryo UI"/>
      <family val="3"/>
      <charset val="128"/>
    </font>
    <font>
      <b/>
      <sz val="14"/>
      <color rgb="FF000000"/>
      <name val="Meiryo UI"/>
      <family val="3"/>
      <charset val="128"/>
    </font>
    <font>
      <b/>
      <sz val="11"/>
      <color indexed="8"/>
      <name val="游ゴシック"/>
      <family val="3"/>
      <charset val="128"/>
      <scheme val="minor"/>
    </font>
  </fonts>
  <fills count="19">
    <fill>
      <patternFill patternType="none"/>
    </fill>
    <fill>
      <patternFill patternType="gray125"/>
    </fill>
    <fill>
      <patternFill patternType="solid">
        <fgColor rgb="FFFFFF00"/>
        <bgColor indexed="64"/>
      </patternFill>
    </fill>
    <fill>
      <patternFill patternType="solid">
        <fgColor theme="8" tint="0.79998168889431442"/>
        <bgColor indexed="64"/>
      </patternFill>
    </fill>
    <fill>
      <patternFill patternType="solid">
        <fgColor rgb="FFFFFFCC"/>
        <bgColor indexed="64"/>
      </patternFill>
    </fill>
    <fill>
      <patternFill patternType="solid">
        <fgColor indexed="41"/>
        <bgColor indexed="64"/>
      </patternFill>
    </fill>
    <fill>
      <patternFill patternType="solid">
        <fgColor rgb="FFCCFFFF"/>
        <bgColor indexed="64"/>
      </patternFill>
    </fill>
    <fill>
      <patternFill patternType="solid">
        <fgColor indexed="13"/>
        <bgColor indexed="64"/>
      </patternFill>
    </fill>
    <fill>
      <patternFill patternType="solid">
        <fgColor theme="8" tint="0.59999389629810485"/>
        <bgColor indexed="64"/>
      </patternFill>
    </fill>
    <fill>
      <patternFill patternType="solid">
        <fgColor rgb="FFB7DEE8"/>
        <bgColor indexed="64"/>
      </patternFill>
    </fill>
    <fill>
      <patternFill patternType="solid">
        <fgColor rgb="FFFF0000"/>
        <bgColor indexed="64"/>
      </patternFill>
    </fill>
    <fill>
      <patternFill patternType="solid">
        <fgColor theme="9" tint="0.79998168889431442"/>
        <bgColor indexed="64"/>
      </patternFill>
    </fill>
    <fill>
      <patternFill patternType="solid">
        <fgColor indexed="47"/>
        <bgColor indexed="64"/>
      </patternFill>
    </fill>
    <fill>
      <patternFill patternType="solid">
        <fgColor theme="1" tint="0.499984740745262"/>
        <bgColor indexed="64"/>
      </patternFill>
    </fill>
    <fill>
      <patternFill patternType="solid">
        <fgColor rgb="FFCCFFFF"/>
        <bgColor rgb="FF000000"/>
      </patternFill>
    </fill>
    <fill>
      <patternFill patternType="solid">
        <fgColor theme="3" tint="0.79998168889431442"/>
        <bgColor rgb="FF000000"/>
      </patternFill>
    </fill>
    <fill>
      <patternFill patternType="solid">
        <fgColor theme="4" tint="0.79998168889431442"/>
        <bgColor rgb="FF000000"/>
      </patternFill>
    </fill>
    <fill>
      <patternFill patternType="solid">
        <fgColor rgb="FFFFFF00"/>
        <bgColor rgb="FF000000"/>
      </patternFill>
    </fill>
    <fill>
      <patternFill patternType="solid">
        <fgColor rgb="FF000000"/>
        <bgColor rgb="FF000000"/>
      </patternFill>
    </fill>
  </fills>
  <borders count="69">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right style="thin">
        <color indexed="64"/>
      </right>
      <top/>
      <bottom style="medium">
        <color indexed="64"/>
      </bottom>
      <diagonal/>
    </border>
    <border>
      <left style="thin">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medium">
        <color indexed="64"/>
      </bottom>
      <diagonal/>
    </border>
  </borders>
  <cellStyleXfs count="2">
    <xf numFmtId="0" fontId="0" fillId="0" borderId="0"/>
    <xf numFmtId="0" fontId="4" fillId="0" borderId="0">
      <alignment vertical="center"/>
    </xf>
  </cellStyleXfs>
  <cellXfs count="401">
    <xf numFmtId="0" fontId="0" fillId="0" borderId="0" xfId="0"/>
    <xf numFmtId="0" fontId="1" fillId="0" borderId="0" xfId="0" applyFont="1" applyFill="1" applyBorder="1" applyAlignment="1">
      <alignment vertical="center"/>
    </xf>
    <xf numFmtId="0" fontId="3" fillId="0" borderId="0" xfId="0" applyFont="1" applyAlignment="1">
      <alignment vertical="center"/>
    </xf>
    <xf numFmtId="0" fontId="5" fillId="0" borderId="0" xfId="1" applyFont="1" applyFill="1" applyBorder="1" applyAlignment="1">
      <alignment vertical="center"/>
    </xf>
    <xf numFmtId="0" fontId="3" fillId="0" borderId="0" xfId="0" applyFont="1" applyAlignment="1">
      <alignment horizontal="right" vertical="center" wrapText="1"/>
    </xf>
    <xf numFmtId="0" fontId="7" fillId="0" borderId="0" xfId="0" applyFont="1" applyFill="1" applyBorder="1" applyAlignment="1">
      <alignment vertical="center"/>
    </xf>
    <xf numFmtId="0" fontId="8" fillId="0" borderId="0" xfId="0" applyFont="1" applyAlignment="1">
      <alignment vertical="center" wrapText="1"/>
    </xf>
    <xf numFmtId="0" fontId="8" fillId="2" borderId="1" xfId="0" quotePrefix="1" applyNumberFormat="1" applyFont="1" applyFill="1" applyBorder="1" applyAlignment="1" applyProtection="1">
      <alignment horizontal="right" vertical="center" wrapText="1"/>
      <protection locked="0"/>
    </xf>
    <xf numFmtId="0" fontId="9" fillId="0" borderId="0" xfId="0" applyFont="1" applyAlignment="1">
      <alignment vertical="center"/>
    </xf>
    <xf numFmtId="0" fontId="10" fillId="0" borderId="2" xfId="0" applyFont="1" applyFill="1" applyBorder="1" applyAlignment="1" applyProtection="1">
      <alignment horizontal="left" vertical="center"/>
    </xf>
    <xf numFmtId="0" fontId="9" fillId="0" borderId="2" xfId="0" applyFont="1" applyFill="1" applyBorder="1" applyAlignment="1" applyProtection="1">
      <alignment horizontal="center" vertical="center"/>
    </xf>
    <xf numFmtId="0" fontId="9" fillId="3" borderId="3" xfId="0" applyFont="1" applyFill="1" applyBorder="1" applyAlignment="1" applyProtection="1">
      <alignment horizontal="center" vertical="center"/>
      <protection locked="0"/>
    </xf>
    <xf numFmtId="0" fontId="11" fillId="2" borderId="1" xfId="0" applyFont="1" applyFill="1" applyBorder="1" applyAlignment="1">
      <alignment vertical="center"/>
    </xf>
    <xf numFmtId="0" fontId="11" fillId="0" borderId="0" xfId="0" applyFont="1" applyFill="1" applyBorder="1" applyAlignment="1">
      <alignment vertical="center"/>
    </xf>
    <xf numFmtId="0" fontId="9" fillId="2" borderId="6" xfId="0" applyFont="1" applyFill="1" applyBorder="1" applyAlignment="1" applyProtection="1">
      <alignment horizontal="center" vertical="center"/>
      <protection locked="0"/>
    </xf>
    <xf numFmtId="0" fontId="9" fillId="0" borderId="7" xfId="0" applyFont="1" applyBorder="1" applyAlignment="1" applyProtection="1">
      <alignment horizontal="center" vertical="center"/>
    </xf>
    <xf numFmtId="0" fontId="10" fillId="0" borderId="6" xfId="0" applyFont="1" applyBorder="1" applyAlignment="1" applyProtection="1">
      <alignment horizontal="center" vertical="center"/>
      <protection locked="0"/>
    </xf>
    <xf numFmtId="0" fontId="10" fillId="0" borderId="0" xfId="0" applyFont="1" applyFill="1" applyBorder="1" applyAlignment="1" applyProtection="1">
      <alignment horizontal="center" vertical="center"/>
      <protection locked="0"/>
    </xf>
    <xf numFmtId="0" fontId="9" fillId="0" borderId="0" xfId="0" applyFont="1" applyFill="1" applyBorder="1" applyAlignment="1" applyProtection="1">
      <alignment horizontal="center" vertical="center"/>
    </xf>
    <xf numFmtId="0" fontId="12" fillId="0" borderId="0" xfId="0" applyFont="1" applyAlignment="1">
      <alignment vertical="center"/>
    </xf>
    <xf numFmtId="0" fontId="9" fillId="2" borderId="11" xfId="0" applyFont="1" applyFill="1" applyBorder="1" applyAlignment="1" applyProtection="1">
      <alignment horizontal="center" vertical="center"/>
      <protection locked="0"/>
    </xf>
    <xf numFmtId="0" fontId="9" fillId="0" borderId="12" xfId="0" applyFont="1" applyFill="1" applyBorder="1" applyAlignment="1" applyProtection="1">
      <alignment horizontal="center" vertical="center"/>
    </xf>
    <xf numFmtId="0" fontId="9" fillId="0" borderId="10" xfId="0" applyFont="1" applyFill="1" applyBorder="1" applyAlignment="1" applyProtection="1">
      <alignment horizontal="center" vertical="center"/>
      <protection locked="0"/>
    </xf>
    <xf numFmtId="0" fontId="9" fillId="0" borderId="13" xfId="0" applyFont="1" applyFill="1" applyBorder="1" applyAlignment="1" applyProtection="1">
      <alignment horizontal="center" vertical="center"/>
    </xf>
    <xf numFmtId="0" fontId="9" fillId="0" borderId="13" xfId="0" applyFont="1" applyFill="1" applyBorder="1" applyAlignment="1" applyProtection="1">
      <alignment horizontal="center" vertical="center"/>
      <protection locked="0"/>
    </xf>
    <xf numFmtId="176" fontId="9" fillId="0" borderId="14" xfId="0" applyNumberFormat="1" applyFont="1" applyFill="1" applyBorder="1" applyAlignment="1" applyProtection="1">
      <alignment horizontal="center" vertical="center"/>
    </xf>
    <xf numFmtId="0" fontId="10" fillId="0" borderId="15" xfId="0" applyFont="1" applyFill="1" applyBorder="1" applyAlignment="1" applyProtection="1">
      <alignment horizontal="center" vertical="center"/>
      <protection locked="0"/>
    </xf>
    <xf numFmtId="0" fontId="9" fillId="0" borderId="16" xfId="0" applyFont="1" applyFill="1" applyBorder="1" applyAlignment="1" applyProtection="1">
      <alignment horizontal="center" vertical="center"/>
    </xf>
    <xf numFmtId="0" fontId="14" fillId="0" borderId="17" xfId="0" applyFont="1" applyBorder="1" applyAlignment="1">
      <alignment horizontal="left" vertical="center"/>
    </xf>
    <xf numFmtId="0" fontId="9" fillId="0" borderId="17" xfId="0" applyFont="1" applyBorder="1" applyAlignment="1">
      <alignment horizontal="center" vertical="center"/>
    </xf>
    <xf numFmtId="0" fontId="10" fillId="0" borderId="17" xfId="0" applyFont="1" applyBorder="1" applyAlignment="1">
      <alignment horizontal="center" vertical="center"/>
    </xf>
    <xf numFmtId="0" fontId="10" fillId="0" borderId="17" xfId="0" applyFont="1" applyFill="1" applyBorder="1" applyAlignment="1">
      <alignment horizontal="center" vertical="center"/>
    </xf>
    <xf numFmtId="0" fontId="10" fillId="0" borderId="0" xfId="0" applyFont="1" applyBorder="1" applyAlignment="1">
      <alignment horizontal="left" vertical="center"/>
    </xf>
    <xf numFmtId="0" fontId="9" fillId="0" borderId="0"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center" vertical="center"/>
    </xf>
    <xf numFmtId="0" fontId="13" fillId="0" borderId="20" xfId="0" applyFont="1" applyBorder="1" applyAlignment="1">
      <alignment horizontal="center" vertical="center"/>
    </xf>
    <xf numFmtId="0" fontId="13" fillId="0" borderId="21" xfId="0" applyFont="1" applyBorder="1" applyAlignment="1">
      <alignment horizontal="center" vertical="center"/>
    </xf>
    <xf numFmtId="0" fontId="9" fillId="0" borderId="20" xfId="0" applyFont="1" applyBorder="1" applyAlignment="1">
      <alignment horizontal="center" vertical="center"/>
    </xf>
    <xf numFmtId="0" fontId="15" fillId="0" borderId="20" xfId="0" applyFont="1" applyBorder="1" applyAlignment="1">
      <alignment horizontal="center" vertical="center" shrinkToFit="1"/>
    </xf>
    <xf numFmtId="0" fontId="15" fillId="0" borderId="13" xfId="0" applyFont="1" applyBorder="1" applyAlignment="1">
      <alignment horizontal="center" vertical="center" shrinkToFit="1"/>
    </xf>
    <xf numFmtId="0" fontId="15" fillId="0" borderId="22" xfId="0" applyFont="1" applyBorder="1" applyAlignment="1">
      <alignment horizontal="center" vertical="center" shrinkToFit="1"/>
    </xf>
    <xf numFmtId="0" fontId="15" fillId="0" borderId="23" xfId="0" applyFont="1" applyBorder="1" applyAlignment="1">
      <alignment horizontal="center" vertical="center" shrinkToFit="1"/>
    </xf>
    <xf numFmtId="0" fontId="10" fillId="0" borderId="5" xfId="0" applyFont="1" applyBorder="1" applyAlignment="1">
      <alignment horizontal="center" vertical="center"/>
    </xf>
    <xf numFmtId="0" fontId="10" fillId="2" borderId="5" xfId="0" applyFont="1" applyFill="1" applyBorder="1" applyAlignment="1" applyProtection="1">
      <alignment horizontal="center" vertical="center"/>
      <protection locked="0"/>
    </xf>
    <xf numFmtId="177" fontId="10" fillId="2" borderId="5" xfId="0" applyNumberFormat="1" applyFont="1" applyFill="1" applyBorder="1" applyAlignment="1" applyProtection="1">
      <alignment horizontal="center" vertical="center"/>
      <protection locked="0"/>
    </xf>
    <xf numFmtId="176" fontId="10" fillId="0" borderId="5" xfId="0" applyNumberFormat="1" applyFont="1" applyFill="1" applyBorder="1" applyAlignment="1">
      <alignment horizontal="center" vertical="center"/>
    </xf>
    <xf numFmtId="176" fontId="10" fillId="0" borderId="6" xfId="0" applyNumberFormat="1" applyFont="1" applyFill="1" applyBorder="1" applyAlignment="1">
      <alignment horizontal="center" vertical="center"/>
    </xf>
    <xf numFmtId="176" fontId="10" fillId="0" borderId="25" xfId="0" applyNumberFormat="1" applyFont="1" applyFill="1" applyBorder="1" applyAlignment="1">
      <alignment horizontal="center" vertical="center"/>
    </xf>
    <xf numFmtId="176" fontId="10" fillId="2" borderId="26" xfId="0" applyNumberFormat="1" applyFont="1" applyFill="1" applyBorder="1" applyAlignment="1" applyProtection="1">
      <alignment horizontal="center" vertical="center"/>
      <protection locked="0"/>
    </xf>
    <xf numFmtId="176" fontId="10" fillId="3" borderId="25" xfId="0" applyNumberFormat="1" applyFont="1" applyFill="1" applyBorder="1" applyAlignment="1">
      <alignment horizontal="center" vertical="center"/>
    </xf>
    <xf numFmtId="0" fontId="10" fillId="0" borderId="1" xfId="0" applyFont="1" applyBorder="1" applyAlignment="1">
      <alignment horizontal="center" vertical="center"/>
    </xf>
    <xf numFmtId="0" fontId="10" fillId="2" borderId="1" xfId="0" applyFont="1" applyFill="1" applyBorder="1" applyAlignment="1" applyProtection="1">
      <alignment horizontal="center" vertical="center"/>
      <protection locked="0"/>
    </xf>
    <xf numFmtId="177" fontId="10" fillId="2" borderId="1" xfId="0" applyNumberFormat="1" applyFont="1" applyFill="1" applyBorder="1" applyAlignment="1" applyProtection="1">
      <alignment horizontal="center" vertical="center"/>
      <protection locked="0"/>
    </xf>
    <xf numFmtId="176" fontId="10" fillId="0" borderId="1" xfId="0" applyNumberFormat="1" applyFont="1" applyFill="1" applyBorder="1" applyAlignment="1">
      <alignment horizontal="center" vertical="center"/>
    </xf>
    <xf numFmtId="176" fontId="10" fillId="0" borderId="28" xfId="0" applyNumberFormat="1" applyFont="1" applyFill="1" applyBorder="1" applyAlignment="1">
      <alignment horizontal="center" vertical="center"/>
    </xf>
    <xf numFmtId="176" fontId="10" fillId="0" borderId="29" xfId="0" applyNumberFormat="1" applyFont="1" applyFill="1" applyBorder="1" applyAlignment="1">
      <alignment horizontal="center" vertical="center"/>
    </xf>
    <xf numFmtId="176" fontId="10" fillId="2" borderId="30" xfId="0" applyNumberFormat="1" applyFont="1" applyFill="1" applyBorder="1" applyAlignment="1" applyProtection="1">
      <alignment horizontal="center" vertical="center"/>
      <protection locked="0"/>
    </xf>
    <xf numFmtId="176" fontId="10" fillId="3" borderId="29" xfId="0" applyNumberFormat="1" applyFont="1" applyFill="1" applyBorder="1" applyAlignment="1">
      <alignment horizontal="center" vertical="center"/>
    </xf>
    <xf numFmtId="0" fontId="10" fillId="0" borderId="10" xfId="0" applyFont="1" applyBorder="1" applyAlignment="1">
      <alignment horizontal="center" vertical="center"/>
    </xf>
    <xf numFmtId="0" fontId="10" fillId="2" borderId="10" xfId="0" applyFont="1" applyFill="1" applyBorder="1" applyAlignment="1" applyProtection="1">
      <alignment horizontal="center" vertical="center"/>
      <protection locked="0"/>
    </xf>
    <xf numFmtId="177" fontId="10" fillId="2" borderId="10" xfId="0" applyNumberFormat="1" applyFont="1" applyFill="1" applyBorder="1" applyAlignment="1" applyProtection="1">
      <alignment horizontal="center" vertical="center"/>
      <protection locked="0"/>
    </xf>
    <xf numFmtId="176" fontId="10" fillId="0" borderId="10" xfId="0" applyNumberFormat="1" applyFont="1" applyFill="1" applyBorder="1" applyAlignment="1">
      <alignment horizontal="center" vertical="center"/>
    </xf>
    <xf numFmtId="176" fontId="10" fillId="0" borderId="11" xfId="0" applyNumberFormat="1" applyFont="1" applyFill="1" applyBorder="1" applyAlignment="1">
      <alignment horizontal="center" vertical="center"/>
    </xf>
    <xf numFmtId="176" fontId="10" fillId="0" borderId="32" xfId="0" applyNumberFormat="1" applyFont="1" applyFill="1" applyBorder="1" applyAlignment="1">
      <alignment horizontal="center" vertical="center"/>
    </xf>
    <xf numFmtId="176" fontId="10" fillId="2" borderId="33" xfId="0" applyNumberFormat="1" applyFont="1" applyFill="1" applyBorder="1" applyAlignment="1" applyProtection="1">
      <alignment horizontal="center" vertical="center"/>
      <protection locked="0"/>
    </xf>
    <xf numFmtId="176" fontId="10" fillId="3" borderId="32" xfId="0" applyNumberFormat="1" applyFont="1" applyFill="1" applyBorder="1" applyAlignment="1">
      <alignment horizontal="center" vertical="center"/>
    </xf>
    <xf numFmtId="0" fontId="9" fillId="0" borderId="31" xfId="0" applyFont="1" applyBorder="1" applyAlignment="1">
      <alignment horizontal="center" vertical="center"/>
    </xf>
    <xf numFmtId="0" fontId="10" fillId="0" borderId="34" xfId="0" applyFont="1" applyBorder="1" applyAlignment="1">
      <alignment horizontal="center" vertical="center"/>
    </xf>
    <xf numFmtId="0" fontId="9" fillId="0" borderId="35" xfId="0" applyFont="1" applyBorder="1" applyAlignment="1">
      <alignment horizontal="center" vertical="center"/>
    </xf>
    <xf numFmtId="177" fontId="10" fillId="0" borderId="34" xfId="0" applyNumberFormat="1" applyFont="1" applyBorder="1" applyAlignment="1">
      <alignment horizontal="center" vertical="center"/>
    </xf>
    <xf numFmtId="177" fontId="10" fillId="0" borderId="35" xfId="0" applyNumberFormat="1" applyFont="1" applyBorder="1" applyAlignment="1">
      <alignment horizontal="center" vertical="center"/>
    </xf>
    <xf numFmtId="176" fontId="10" fillId="0" borderId="35" xfId="0" applyNumberFormat="1" applyFont="1" applyBorder="1" applyAlignment="1">
      <alignment horizontal="center" vertical="center"/>
    </xf>
    <xf numFmtId="0" fontId="10" fillId="0" borderId="35" xfId="0" applyFont="1" applyBorder="1" applyAlignment="1">
      <alignment horizontal="center" vertical="center"/>
    </xf>
    <xf numFmtId="0" fontId="10" fillId="0" borderId="13" xfId="0" applyFont="1" applyBorder="1" applyAlignment="1">
      <alignment horizontal="center" vertical="center"/>
    </xf>
    <xf numFmtId="0" fontId="10" fillId="0" borderId="2" xfId="0" applyFont="1" applyBorder="1" applyAlignment="1">
      <alignment horizontal="center" vertical="center"/>
    </xf>
    <xf numFmtId="176" fontId="10" fillId="0" borderId="36" xfId="0" applyNumberFormat="1" applyFont="1" applyBorder="1" applyAlignment="1">
      <alignment horizontal="center" vertical="center"/>
    </xf>
    <xf numFmtId="0" fontId="10" fillId="0" borderId="1" xfId="0" applyFont="1" applyBorder="1" applyAlignment="1">
      <alignment vertical="center"/>
    </xf>
    <xf numFmtId="0" fontId="17" fillId="0" borderId="0" xfId="0" applyFont="1" applyAlignment="1">
      <alignment vertical="center"/>
    </xf>
    <xf numFmtId="0" fontId="10" fillId="0" borderId="28" xfId="0" applyFont="1" applyBorder="1" applyAlignment="1">
      <alignment horizontal="right" vertical="center"/>
    </xf>
    <xf numFmtId="0" fontId="10" fillId="0" borderId="39" xfId="0" applyFont="1" applyBorder="1" applyAlignment="1">
      <alignment horizontal="left" vertical="center"/>
    </xf>
    <xf numFmtId="0" fontId="10" fillId="0" borderId="40" xfId="0" applyFont="1" applyBorder="1" applyAlignment="1">
      <alignment horizontal="left" vertical="center"/>
    </xf>
    <xf numFmtId="0" fontId="18" fillId="0" borderId="37" xfId="0" applyFont="1" applyBorder="1" applyAlignment="1">
      <alignment horizontal="left" vertical="center"/>
    </xf>
    <xf numFmtId="0" fontId="10" fillId="0" borderId="38" xfId="0" applyFont="1" applyBorder="1" applyAlignment="1">
      <alignment vertical="center"/>
    </xf>
    <xf numFmtId="0" fontId="0" fillId="0" borderId="0" xfId="0" applyFont="1" applyAlignment="1">
      <alignment vertical="center"/>
    </xf>
    <xf numFmtId="0" fontId="3" fillId="0" borderId="1" xfId="0" applyFont="1" applyBorder="1" applyAlignment="1">
      <alignment vertical="center"/>
    </xf>
    <xf numFmtId="0" fontId="20" fillId="0" borderId="0" xfId="0" applyFont="1" applyBorder="1" applyAlignment="1">
      <alignment horizontal="left" vertical="center" wrapText="1"/>
    </xf>
    <xf numFmtId="0" fontId="18" fillId="0" borderId="0" xfId="0" applyFont="1" applyBorder="1" applyAlignment="1">
      <alignment horizontal="left" vertical="center"/>
    </xf>
    <xf numFmtId="0" fontId="3" fillId="0" borderId="0" xfId="0" applyFont="1" applyBorder="1" applyAlignment="1">
      <alignment vertical="center"/>
    </xf>
    <xf numFmtId="0" fontId="3" fillId="0" borderId="0" xfId="0" applyFont="1" applyBorder="1" applyAlignment="1">
      <alignment horizontal="center" vertical="center" shrinkToFit="1"/>
    </xf>
    <xf numFmtId="0" fontId="10" fillId="0" borderId="0" xfId="0" applyFont="1" applyAlignment="1">
      <alignment vertical="center"/>
    </xf>
    <xf numFmtId="0" fontId="21" fillId="0" borderId="0" xfId="0" applyFont="1" applyAlignment="1">
      <alignment vertical="center"/>
    </xf>
    <xf numFmtId="0" fontId="0" fillId="0" borderId="44" xfId="0" applyBorder="1" applyAlignment="1">
      <alignment horizontal="center" vertical="center"/>
    </xf>
    <xf numFmtId="0" fontId="0" fillId="0" borderId="45" xfId="0" applyBorder="1" applyAlignment="1">
      <alignment horizontal="center" vertical="center"/>
    </xf>
    <xf numFmtId="0" fontId="0" fillId="0" borderId="44" xfId="0" applyFill="1" applyBorder="1"/>
    <xf numFmtId="0" fontId="0" fillId="0" borderId="45" xfId="0" applyFill="1" applyBorder="1"/>
    <xf numFmtId="0" fontId="0" fillId="0" borderId="44" xfId="0" applyBorder="1"/>
    <xf numFmtId="0" fontId="0" fillId="0" borderId="45" xfId="0" applyBorder="1"/>
    <xf numFmtId="0" fontId="0" fillId="0" borderId="0" xfId="0" applyBorder="1"/>
    <xf numFmtId="0" fontId="0" fillId="0" borderId="0" xfId="0" applyAlignment="1">
      <alignment horizontal="center" vertical="center"/>
    </xf>
    <xf numFmtId="0" fontId="0" fillId="0" borderId="1" xfId="0" applyBorder="1"/>
    <xf numFmtId="0" fontId="0" fillId="0" borderId="1" xfId="0" applyFill="1" applyBorder="1"/>
    <xf numFmtId="0" fontId="22" fillId="0" borderId="1" xfId="0" applyFont="1" applyBorder="1"/>
    <xf numFmtId="0" fontId="0" fillId="0" borderId="1" xfId="0" applyBorder="1" applyAlignment="1">
      <alignment wrapText="1"/>
    </xf>
    <xf numFmtId="0" fontId="0" fillId="0" borderId="1" xfId="0" applyFill="1" applyBorder="1" applyAlignment="1">
      <alignment wrapText="1"/>
    </xf>
    <xf numFmtId="0" fontId="23" fillId="0" borderId="1" xfId="0" applyFont="1" applyBorder="1"/>
    <xf numFmtId="0" fontId="24" fillId="0" borderId="44" xfId="0" applyFont="1" applyFill="1" applyBorder="1"/>
    <xf numFmtId="178" fontId="0" fillId="0" borderId="44" xfId="0" applyNumberFormat="1" applyFill="1" applyBorder="1"/>
    <xf numFmtId="178" fontId="0" fillId="0" borderId="44" xfId="0" applyNumberFormat="1" applyBorder="1"/>
    <xf numFmtId="0" fontId="24" fillId="0" borderId="44" xfId="0" applyFont="1" applyBorder="1"/>
    <xf numFmtId="0" fontId="0" fillId="0" borderId="1" xfId="0" applyBorder="1" applyAlignment="1">
      <alignment shrinkToFit="1"/>
    </xf>
    <xf numFmtId="0" fontId="10" fillId="0" borderId="1" xfId="0" applyFont="1" applyBorder="1" applyAlignment="1">
      <alignment horizontal="center" vertical="center"/>
    </xf>
    <xf numFmtId="0" fontId="3" fillId="0" borderId="0" xfId="0" applyFont="1" applyAlignment="1">
      <alignment horizontal="right" vertical="center" wrapText="1"/>
    </xf>
    <xf numFmtId="0" fontId="3" fillId="0" borderId="0" xfId="0" applyFont="1" applyAlignment="1">
      <alignment horizontal="right" vertical="center" wrapText="1"/>
    </xf>
    <xf numFmtId="0" fontId="27" fillId="0" borderId="0" xfId="1" applyFont="1">
      <alignment vertical="center"/>
    </xf>
    <xf numFmtId="0" fontId="28" fillId="0" borderId="0" xfId="1" applyFont="1">
      <alignment vertical="center"/>
    </xf>
    <xf numFmtId="0" fontId="28" fillId="0" borderId="0" xfId="1" applyFont="1" applyAlignment="1">
      <alignment horizontal="center" vertical="center"/>
    </xf>
    <xf numFmtId="0" fontId="29" fillId="0" borderId="0" xfId="1" applyFont="1" applyAlignment="1">
      <alignment horizontal="right" vertical="center" readingOrder="1"/>
    </xf>
    <xf numFmtId="0" fontId="30" fillId="0" borderId="0" xfId="1" applyFont="1" applyFill="1" applyBorder="1" applyAlignment="1">
      <alignment vertical="center"/>
    </xf>
    <xf numFmtId="0" fontId="7" fillId="0" borderId="0" xfId="1" applyFont="1" applyFill="1" applyBorder="1" applyAlignment="1">
      <alignment vertical="center"/>
    </xf>
    <xf numFmtId="0" fontId="11" fillId="0" borderId="0" xfId="0" applyFont="1" applyFill="1" applyBorder="1" applyAlignment="1">
      <alignment horizontal="right" vertical="center"/>
    </xf>
    <xf numFmtId="0" fontId="31" fillId="0" borderId="0" xfId="1" applyFont="1">
      <alignment vertical="center"/>
    </xf>
    <xf numFmtId="0" fontId="32" fillId="0" borderId="0" xfId="1" applyFont="1" applyFill="1" applyBorder="1" applyAlignment="1">
      <alignment vertical="center"/>
    </xf>
    <xf numFmtId="0" fontId="31" fillId="0" borderId="0" xfId="1" applyFont="1" applyAlignment="1">
      <alignment horizontal="center" vertical="center"/>
    </xf>
    <xf numFmtId="0" fontId="31" fillId="0" borderId="0" xfId="1" applyFont="1" applyBorder="1" applyAlignment="1">
      <alignment horizontal="center" vertical="center"/>
    </xf>
    <xf numFmtId="0" fontId="4" fillId="0" borderId="0" xfId="1">
      <alignment vertical="center"/>
    </xf>
    <xf numFmtId="0" fontId="34" fillId="5" borderId="34" xfId="1" applyFont="1" applyFill="1" applyBorder="1" applyAlignment="1">
      <alignment horizontal="center" vertical="center" wrapText="1"/>
    </xf>
    <xf numFmtId="0" fontId="31" fillId="5" borderId="10" xfId="1" applyFont="1" applyFill="1" applyBorder="1" applyAlignment="1">
      <alignment horizontal="center" vertical="center"/>
    </xf>
    <xf numFmtId="0" fontId="31" fillId="5" borderId="32" xfId="1" applyFont="1" applyFill="1" applyBorder="1" applyAlignment="1">
      <alignment horizontal="center" vertical="center"/>
    </xf>
    <xf numFmtId="0" fontId="31" fillId="0" borderId="9" xfId="1" applyFont="1" applyBorder="1" applyAlignment="1">
      <alignment horizontal="center" vertical="center"/>
    </xf>
    <xf numFmtId="0" fontId="31" fillId="0" borderId="32" xfId="1" applyFont="1" applyBorder="1" applyAlignment="1">
      <alignment horizontal="center" vertical="center"/>
    </xf>
    <xf numFmtId="0" fontId="35" fillId="0" borderId="0" xfId="1" applyFont="1" applyBorder="1" applyAlignment="1">
      <alignment horizontal="left" vertical="center"/>
    </xf>
    <xf numFmtId="0" fontId="31" fillId="7" borderId="5" xfId="1" applyFont="1" applyFill="1" applyBorder="1" applyAlignment="1" applyProtection="1">
      <alignment horizontal="center" vertical="center"/>
      <protection locked="0"/>
    </xf>
    <xf numFmtId="1" fontId="31" fillId="6" borderId="5" xfId="1" applyNumberFormat="1" applyFont="1" applyFill="1" applyBorder="1" applyAlignment="1">
      <alignment horizontal="center" vertical="center"/>
    </xf>
    <xf numFmtId="179" fontId="31" fillId="6" borderId="5" xfId="1" applyNumberFormat="1" applyFont="1" applyFill="1" applyBorder="1" applyAlignment="1">
      <alignment vertical="center"/>
    </xf>
    <xf numFmtId="180" fontId="31" fillId="6" borderId="5" xfId="1" applyNumberFormat="1" applyFont="1" applyFill="1" applyBorder="1" applyAlignment="1">
      <alignment horizontal="center" vertical="center"/>
    </xf>
    <xf numFmtId="177" fontId="31" fillId="6" borderId="5" xfId="1" applyNumberFormat="1" applyFont="1" applyFill="1" applyBorder="1" applyAlignment="1">
      <alignment vertical="center"/>
    </xf>
    <xf numFmtId="177" fontId="31" fillId="6" borderId="25" xfId="1" applyNumberFormat="1" applyFont="1" applyFill="1" applyBorder="1" applyAlignment="1">
      <alignment vertical="center"/>
    </xf>
    <xf numFmtId="0" fontId="31" fillId="0" borderId="4" xfId="1" applyFont="1" applyBorder="1" applyAlignment="1">
      <alignment horizontal="center" vertical="center"/>
    </xf>
    <xf numFmtId="0" fontId="31" fillId="0" borderId="25" xfId="1" applyFont="1" applyBorder="1" applyAlignment="1">
      <alignment horizontal="center" vertical="center"/>
    </xf>
    <xf numFmtId="0" fontId="36" fillId="0" borderId="0" xfId="1" applyFont="1" applyBorder="1" applyAlignment="1">
      <alignment horizontal="left" vertical="center"/>
    </xf>
    <xf numFmtId="0" fontId="31" fillId="7" borderId="1" xfId="1" applyFont="1" applyFill="1" applyBorder="1" applyAlignment="1" applyProtection="1">
      <alignment horizontal="center" vertical="center"/>
      <protection locked="0"/>
    </xf>
    <xf numFmtId="1" fontId="31" fillId="8" borderId="37" xfId="1" applyNumberFormat="1" applyFont="1" applyFill="1" applyBorder="1" applyAlignment="1">
      <alignment horizontal="center" vertical="center"/>
    </xf>
    <xf numFmtId="179" fontId="31" fillId="8" borderId="1" xfId="1" applyNumberFormat="1" applyFont="1" applyFill="1" applyBorder="1" applyAlignment="1">
      <alignment vertical="center"/>
    </xf>
    <xf numFmtId="180" fontId="31" fillId="8" borderId="1" xfId="1" applyNumberFormat="1" applyFont="1" applyFill="1" applyBorder="1" applyAlignment="1">
      <alignment horizontal="center" vertical="center"/>
    </xf>
    <xf numFmtId="177" fontId="31" fillId="8" borderId="1" xfId="1" applyNumberFormat="1" applyFont="1" applyFill="1" applyBorder="1" applyAlignment="1">
      <alignment vertical="center"/>
    </xf>
    <xf numFmtId="177" fontId="31" fillId="8" borderId="29" xfId="1" applyNumberFormat="1" applyFont="1" applyFill="1" applyBorder="1" applyAlignment="1">
      <alignment vertical="center"/>
    </xf>
    <xf numFmtId="0" fontId="31" fillId="0" borderId="47" xfId="1" applyFont="1" applyBorder="1" applyAlignment="1">
      <alignment horizontal="center" vertical="center"/>
    </xf>
    <xf numFmtId="0" fontId="31" fillId="0" borderId="29" xfId="1" applyFont="1" applyBorder="1" applyAlignment="1">
      <alignment horizontal="center" vertical="center"/>
    </xf>
    <xf numFmtId="1" fontId="31" fillId="6" borderId="1" xfId="1" applyNumberFormat="1" applyFont="1" applyFill="1" applyBorder="1" applyAlignment="1">
      <alignment horizontal="center" vertical="center"/>
    </xf>
    <xf numFmtId="179" fontId="31" fillId="6" borderId="1" xfId="1" applyNumberFormat="1" applyFont="1" applyFill="1" applyBorder="1" applyAlignment="1">
      <alignment vertical="center"/>
    </xf>
    <xf numFmtId="180" fontId="31" fillId="6" borderId="1" xfId="1" applyNumberFormat="1" applyFont="1" applyFill="1" applyBorder="1" applyAlignment="1">
      <alignment horizontal="center" vertical="center"/>
    </xf>
    <xf numFmtId="177" fontId="31" fillId="6" borderId="1" xfId="1" applyNumberFormat="1" applyFont="1" applyFill="1" applyBorder="1" applyAlignment="1">
      <alignment vertical="center"/>
    </xf>
    <xf numFmtId="177" fontId="31" fillId="6" borderId="29" xfId="1" applyNumberFormat="1" applyFont="1" applyFill="1" applyBorder="1" applyAlignment="1">
      <alignment vertical="center"/>
    </xf>
    <xf numFmtId="1" fontId="37" fillId="8" borderId="37" xfId="1" applyNumberFormat="1" applyFont="1" applyFill="1" applyBorder="1" applyAlignment="1">
      <alignment horizontal="center" vertical="center"/>
    </xf>
    <xf numFmtId="180" fontId="37" fillId="8" borderId="1" xfId="1" applyNumberFormat="1" applyFont="1" applyFill="1" applyBorder="1" applyAlignment="1">
      <alignment horizontal="center" vertical="center"/>
    </xf>
    <xf numFmtId="177" fontId="37" fillId="8" borderId="29" xfId="1" applyNumberFormat="1" applyFont="1" applyFill="1" applyBorder="1" applyAlignment="1">
      <alignment vertical="center"/>
    </xf>
    <xf numFmtId="1" fontId="31" fillId="9" borderId="37" xfId="1" applyNumberFormat="1" applyFont="1" applyFill="1" applyBorder="1" applyAlignment="1">
      <alignment horizontal="center" vertical="center"/>
    </xf>
    <xf numFmtId="180" fontId="31" fillId="9" borderId="1" xfId="1" applyNumberFormat="1" applyFont="1" applyFill="1" applyBorder="1" applyAlignment="1">
      <alignment horizontal="center" vertical="center"/>
    </xf>
    <xf numFmtId="177" fontId="31" fillId="9" borderId="29" xfId="1" applyNumberFormat="1" applyFont="1" applyFill="1" applyBorder="1" applyAlignment="1">
      <alignment vertical="center"/>
    </xf>
    <xf numFmtId="0" fontId="36" fillId="0" borderId="0" xfId="1" applyFont="1" applyBorder="1" applyAlignment="1">
      <alignment horizontal="center" vertical="center"/>
    </xf>
    <xf numFmtId="1" fontId="37" fillId="6" borderId="1" xfId="1" applyNumberFormat="1" applyFont="1" applyFill="1" applyBorder="1" applyAlignment="1">
      <alignment horizontal="center" vertical="center"/>
    </xf>
    <xf numFmtId="180" fontId="37" fillId="6" borderId="1" xfId="1" applyNumberFormat="1" applyFont="1" applyFill="1" applyBorder="1" applyAlignment="1">
      <alignment horizontal="center" vertical="center"/>
    </xf>
    <xf numFmtId="177" fontId="37" fillId="6" borderId="29" xfId="1" applyNumberFormat="1" applyFont="1" applyFill="1" applyBorder="1" applyAlignment="1">
      <alignment vertical="center"/>
    </xf>
    <xf numFmtId="0" fontId="31" fillId="2" borderId="10" xfId="1" applyFont="1" applyFill="1" applyBorder="1" applyAlignment="1" applyProtection="1">
      <alignment horizontal="center" vertical="center"/>
      <protection locked="0"/>
    </xf>
    <xf numFmtId="1" fontId="37" fillId="8" borderId="12" xfId="1" applyNumberFormat="1" applyFont="1" applyFill="1" applyBorder="1" applyAlignment="1">
      <alignment horizontal="center" vertical="center"/>
    </xf>
    <xf numFmtId="179" fontId="31" fillId="8" borderId="10" xfId="1" applyNumberFormat="1" applyFont="1" applyFill="1" applyBorder="1" applyAlignment="1">
      <alignment vertical="center"/>
    </xf>
    <xf numFmtId="180" fontId="37" fillId="8" borderId="10" xfId="1" applyNumberFormat="1" applyFont="1" applyFill="1" applyBorder="1" applyAlignment="1">
      <alignment horizontal="center" vertical="center"/>
    </xf>
    <xf numFmtId="177" fontId="31" fillId="8" borderId="10" xfId="1" applyNumberFormat="1" applyFont="1" applyFill="1" applyBorder="1" applyAlignment="1">
      <alignment vertical="center"/>
    </xf>
    <xf numFmtId="177" fontId="37" fillId="8" borderId="32" xfId="1" applyNumberFormat="1" applyFont="1" applyFill="1" applyBorder="1" applyAlignment="1">
      <alignment vertical="center"/>
    </xf>
    <xf numFmtId="1" fontId="31" fillId="5" borderId="5" xfId="1" applyNumberFormat="1" applyFont="1" applyFill="1" applyBorder="1" applyAlignment="1">
      <alignment horizontal="center" vertical="center"/>
    </xf>
    <xf numFmtId="179" fontId="31" fillId="5" borderId="5" xfId="1" applyNumberFormat="1" applyFont="1" applyFill="1" applyBorder="1" applyAlignment="1">
      <alignment vertical="center"/>
    </xf>
    <xf numFmtId="180" fontId="31" fillId="5" borderId="5" xfId="1" applyNumberFormat="1" applyFont="1" applyFill="1" applyBorder="1" applyAlignment="1">
      <alignment horizontal="center" vertical="center"/>
    </xf>
    <xf numFmtId="177" fontId="31" fillId="5" borderId="5" xfId="1" applyNumberFormat="1" applyFont="1" applyFill="1" applyBorder="1" applyAlignment="1">
      <alignment vertical="center"/>
    </xf>
    <xf numFmtId="177" fontId="31" fillId="5" borderId="25" xfId="1" applyNumberFormat="1" applyFont="1" applyFill="1" applyBorder="1" applyAlignment="1">
      <alignment vertical="center"/>
    </xf>
    <xf numFmtId="1" fontId="31" fillId="9" borderId="1" xfId="1" applyNumberFormat="1" applyFont="1" applyFill="1" applyBorder="1" applyAlignment="1">
      <alignment horizontal="center" vertical="center"/>
    </xf>
    <xf numFmtId="179" fontId="31" fillId="9" borderId="1" xfId="1" applyNumberFormat="1" applyFont="1" applyFill="1" applyBorder="1" applyAlignment="1">
      <alignment vertical="center"/>
    </xf>
    <xf numFmtId="177" fontId="31" fillId="9" borderId="1" xfId="1" applyNumberFormat="1" applyFont="1" applyFill="1" applyBorder="1" applyAlignment="1">
      <alignment vertical="center"/>
    </xf>
    <xf numFmtId="1" fontId="31" fillId="5" borderId="1" xfId="1" applyNumberFormat="1" applyFont="1" applyFill="1" applyBorder="1" applyAlignment="1">
      <alignment horizontal="center" vertical="center"/>
    </xf>
    <xf numFmtId="179" fontId="31" fillId="5" borderId="1" xfId="1" applyNumberFormat="1" applyFont="1" applyFill="1" applyBorder="1" applyAlignment="1">
      <alignment vertical="center"/>
    </xf>
    <xf numFmtId="180" fontId="31" fillId="5" borderId="1" xfId="1" applyNumberFormat="1" applyFont="1" applyFill="1" applyBorder="1" applyAlignment="1">
      <alignment horizontal="center" vertical="center"/>
    </xf>
    <xf numFmtId="177" fontId="31" fillId="5" borderId="1" xfId="1" applyNumberFormat="1" applyFont="1" applyFill="1" applyBorder="1" applyAlignment="1">
      <alignment vertical="center"/>
    </xf>
    <xf numFmtId="177" fontId="31" fillId="5" borderId="29" xfId="1" applyNumberFormat="1" applyFont="1" applyFill="1" applyBorder="1" applyAlignment="1">
      <alignment vertical="center"/>
    </xf>
    <xf numFmtId="1" fontId="31" fillId="9" borderId="12" xfId="1" applyNumberFormat="1" applyFont="1" applyFill="1" applyBorder="1" applyAlignment="1">
      <alignment horizontal="center" vertical="center"/>
    </xf>
    <xf numFmtId="179" fontId="31" fillId="9" borderId="10" xfId="1" applyNumberFormat="1" applyFont="1" applyFill="1" applyBorder="1" applyAlignment="1">
      <alignment vertical="center"/>
    </xf>
    <xf numFmtId="180" fontId="31" fillId="9" borderId="10" xfId="1" applyNumberFormat="1" applyFont="1" applyFill="1" applyBorder="1" applyAlignment="1">
      <alignment horizontal="center" vertical="center"/>
    </xf>
    <xf numFmtId="177" fontId="31" fillId="9" borderId="10" xfId="1" applyNumberFormat="1" applyFont="1" applyFill="1" applyBorder="1" applyAlignment="1">
      <alignment vertical="center"/>
    </xf>
    <xf numFmtId="177" fontId="31" fillId="9" borderId="32" xfId="1" applyNumberFormat="1" applyFont="1" applyFill="1" applyBorder="1" applyAlignment="1">
      <alignment vertical="center"/>
    </xf>
    <xf numFmtId="1" fontId="37" fillId="5" borderId="7" xfId="1" applyNumberFormat="1" applyFont="1" applyFill="1" applyBorder="1" applyAlignment="1">
      <alignment horizontal="center" vertical="center"/>
    </xf>
    <xf numFmtId="180" fontId="37" fillId="5" borderId="5" xfId="1" applyNumberFormat="1" applyFont="1" applyFill="1" applyBorder="1" applyAlignment="1">
      <alignment horizontal="center" vertical="center"/>
    </xf>
    <xf numFmtId="177" fontId="37" fillId="5" borderId="25" xfId="1" applyNumberFormat="1" applyFont="1" applyFill="1" applyBorder="1" applyAlignment="1">
      <alignment vertical="center"/>
    </xf>
    <xf numFmtId="1" fontId="37" fillId="5" borderId="37" xfId="1" applyNumberFormat="1" applyFont="1" applyFill="1" applyBorder="1" applyAlignment="1">
      <alignment horizontal="center" vertical="center"/>
    </xf>
    <xf numFmtId="180" fontId="37" fillId="5" borderId="1" xfId="1" applyNumberFormat="1" applyFont="1" applyFill="1" applyBorder="1" applyAlignment="1">
      <alignment horizontal="center" vertical="center"/>
    </xf>
    <xf numFmtId="177" fontId="37" fillId="5" borderId="29" xfId="1" applyNumberFormat="1" applyFont="1" applyFill="1" applyBorder="1" applyAlignment="1">
      <alignment vertical="center"/>
    </xf>
    <xf numFmtId="0" fontId="31" fillId="7" borderId="46" xfId="1" applyFont="1" applyFill="1" applyBorder="1" applyAlignment="1" applyProtection="1">
      <alignment horizontal="center" vertical="center"/>
      <protection locked="0"/>
    </xf>
    <xf numFmtId="1" fontId="37" fillId="5" borderId="51" xfId="1" applyNumberFormat="1" applyFont="1" applyFill="1" applyBorder="1" applyAlignment="1">
      <alignment horizontal="center" vertical="center"/>
    </xf>
    <xf numFmtId="179" fontId="31" fillId="5" borderId="46" xfId="1" applyNumberFormat="1" applyFont="1" applyFill="1" applyBorder="1" applyAlignment="1">
      <alignment vertical="center"/>
    </xf>
    <xf numFmtId="180" fontId="37" fillId="5" borderId="46" xfId="1" applyNumberFormat="1" applyFont="1" applyFill="1" applyBorder="1" applyAlignment="1">
      <alignment horizontal="center" vertical="center"/>
    </xf>
    <xf numFmtId="177" fontId="31" fillId="5" borderId="46" xfId="1" applyNumberFormat="1" applyFont="1" applyFill="1" applyBorder="1" applyAlignment="1">
      <alignment vertical="center"/>
    </xf>
    <xf numFmtId="177" fontId="37" fillId="5" borderId="52" xfId="1" applyNumberFormat="1" applyFont="1" applyFill="1" applyBorder="1" applyAlignment="1">
      <alignment vertical="center"/>
    </xf>
    <xf numFmtId="0" fontId="31" fillId="0" borderId="48" xfId="1" applyFont="1" applyBorder="1" applyAlignment="1">
      <alignment horizontal="center" vertical="center"/>
    </xf>
    <xf numFmtId="0" fontId="31" fillId="0" borderId="52" xfId="1" applyFont="1" applyBorder="1" applyAlignment="1">
      <alignment horizontal="center" vertical="center"/>
    </xf>
    <xf numFmtId="0" fontId="31" fillId="7" borderId="38" xfId="1" applyFont="1" applyFill="1" applyBorder="1" applyAlignment="1" applyProtection="1">
      <alignment horizontal="center" vertical="center"/>
      <protection locked="0"/>
    </xf>
    <xf numFmtId="1" fontId="37" fillId="8" borderId="42" xfId="1" applyNumberFormat="1" applyFont="1" applyFill="1" applyBorder="1" applyAlignment="1">
      <alignment horizontal="center" vertical="center"/>
    </xf>
    <xf numFmtId="1" fontId="37" fillId="5" borderId="42" xfId="1" applyNumberFormat="1" applyFont="1" applyFill="1" applyBorder="1" applyAlignment="1">
      <alignment horizontal="center" vertical="center"/>
    </xf>
    <xf numFmtId="0" fontId="28" fillId="0" borderId="0" xfId="1" applyFont="1" applyBorder="1">
      <alignment vertical="center"/>
    </xf>
    <xf numFmtId="0" fontId="28" fillId="0" borderId="0" xfId="1" applyFont="1" applyBorder="1" applyAlignment="1">
      <alignment horizontal="center" vertical="center"/>
    </xf>
    <xf numFmtId="0" fontId="38" fillId="10" borderId="0" xfId="1" applyFont="1" applyFill="1" applyBorder="1" applyAlignment="1">
      <alignment horizontal="center" vertical="center"/>
    </xf>
    <xf numFmtId="179" fontId="31" fillId="0" borderId="0" xfId="1" applyNumberFormat="1" applyFont="1" applyBorder="1" applyAlignment="1">
      <alignment vertical="center"/>
    </xf>
    <xf numFmtId="177" fontId="31" fillId="0" borderId="0" xfId="1" applyNumberFormat="1" applyFont="1" applyBorder="1" applyAlignment="1">
      <alignment horizontal="center" vertical="center"/>
    </xf>
    <xf numFmtId="179" fontId="31" fillId="0" borderId="0" xfId="1" applyNumberFormat="1" applyFont="1" applyBorder="1" applyAlignment="1">
      <alignment horizontal="center" vertical="center"/>
    </xf>
    <xf numFmtId="177" fontId="31" fillId="0" borderId="0" xfId="1" applyNumberFormat="1" applyFont="1" applyBorder="1" applyAlignment="1">
      <alignment vertical="center"/>
    </xf>
    <xf numFmtId="0" fontId="36" fillId="0" borderId="0" xfId="1" applyFont="1" applyAlignment="1">
      <alignment horizontal="left" vertical="center"/>
    </xf>
    <xf numFmtId="176" fontId="31" fillId="0" borderId="0" xfId="1" applyNumberFormat="1" applyFont="1" applyBorder="1" applyAlignment="1">
      <alignment horizontal="center" vertical="center"/>
    </xf>
    <xf numFmtId="0" fontId="31" fillId="5" borderId="24" xfId="1" applyFont="1" applyFill="1" applyBorder="1" applyAlignment="1">
      <alignment horizontal="center" vertical="center"/>
    </xf>
    <xf numFmtId="0" fontId="28" fillId="11" borderId="0" xfId="1" applyFont="1" applyFill="1" applyBorder="1">
      <alignment vertical="center"/>
    </xf>
    <xf numFmtId="0" fontId="28" fillId="11" borderId="0" xfId="1" applyFont="1" applyFill="1" applyBorder="1" applyAlignment="1">
      <alignment horizontal="center" vertical="center"/>
    </xf>
    <xf numFmtId="0" fontId="31" fillId="5" borderId="27" xfId="1" applyFont="1" applyFill="1" applyBorder="1" applyAlignment="1">
      <alignment horizontal="center" vertical="center"/>
    </xf>
    <xf numFmtId="0" fontId="31" fillId="5" borderId="49" xfId="1" applyFont="1" applyFill="1" applyBorder="1" applyAlignment="1">
      <alignment horizontal="center" vertical="center"/>
    </xf>
    <xf numFmtId="0" fontId="31" fillId="5" borderId="55" xfId="1" applyFont="1" applyFill="1" applyBorder="1" applyAlignment="1">
      <alignment horizontal="center" vertical="center"/>
    </xf>
    <xf numFmtId="0" fontId="39" fillId="12" borderId="57" xfId="1" applyFont="1" applyFill="1" applyBorder="1" applyAlignment="1">
      <alignment horizontal="center" vertical="center"/>
    </xf>
    <xf numFmtId="0" fontId="39" fillId="12" borderId="13" xfId="1" applyFont="1" applyFill="1" applyBorder="1" applyAlignment="1">
      <alignment horizontal="center" vertical="center"/>
    </xf>
    <xf numFmtId="0" fontId="39" fillId="12" borderId="14" xfId="1" applyFont="1" applyFill="1" applyBorder="1" applyAlignment="1">
      <alignment horizontal="center" vertical="center"/>
    </xf>
    <xf numFmtId="0" fontId="28" fillId="11" borderId="0" xfId="1" applyFont="1" applyFill="1" applyBorder="1" applyAlignment="1">
      <alignment vertical="center" wrapText="1"/>
    </xf>
    <xf numFmtId="0" fontId="28" fillId="13" borderId="0" xfId="1" applyFont="1" applyFill="1" applyBorder="1" applyAlignment="1">
      <alignment horizontal="center" vertical="center"/>
    </xf>
    <xf numFmtId="180" fontId="31" fillId="7" borderId="56" xfId="1" applyNumberFormat="1" applyFont="1" applyFill="1" applyBorder="1" applyProtection="1">
      <alignment vertical="center"/>
      <protection locked="0"/>
    </xf>
    <xf numFmtId="0" fontId="31" fillId="5" borderId="36" xfId="1" applyFont="1" applyFill="1" applyBorder="1">
      <alignment vertical="center"/>
    </xf>
    <xf numFmtId="0" fontId="11" fillId="14" borderId="16" xfId="0" applyFont="1" applyFill="1" applyBorder="1" applyAlignment="1">
      <alignment vertical="center"/>
    </xf>
    <xf numFmtId="0" fontId="11" fillId="0" borderId="18" xfId="0" applyFont="1" applyFill="1" applyBorder="1" applyAlignment="1">
      <alignment vertical="center"/>
    </xf>
    <xf numFmtId="0" fontId="31" fillId="0" borderId="22" xfId="1" applyFont="1" applyBorder="1">
      <alignment vertical="center"/>
    </xf>
    <xf numFmtId="0" fontId="31" fillId="0" borderId="18" xfId="1" applyFont="1" applyBorder="1">
      <alignment vertical="center"/>
    </xf>
    <xf numFmtId="0" fontId="31" fillId="0" borderId="18" xfId="1" applyFont="1" applyBorder="1" applyAlignment="1">
      <alignment horizontal="left" vertical="center"/>
    </xf>
    <xf numFmtId="0" fontId="31" fillId="0" borderId="22" xfId="1" applyFont="1" applyBorder="1" applyAlignment="1">
      <alignment horizontal="center" vertical="center"/>
    </xf>
    <xf numFmtId="180" fontId="31" fillId="0" borderId="56" xfId="1" applyNumberFormat="1" applyFont="1" applyBorder="1">
      <alignment vertical="center"/>
    </xf>
    <xf numFmtId="0" fontId="31" fillId="0" borderId="36" xfId="1" applyFont="1" applyBorder="1">
      <alignment vertical="center"/>
    </xf>
    <xf numFmtId="180" fontId="34" fillId="0" borderId="56" xfId="1" applyNumberFormat="1" applyFont="1" applyBorder="1">
      <alignment vertical="center"/>
    </xf>
    <xf numFmtId="179" fontId="31" fillId="0" borderId="56" xfId="1" applyNumberFormat="1" applyFont="1" applyBorder="1" applyAlignment="1">
      <alignment vertical="center"/>
    </xf>
    <xf numFmtId="181" fontId="31" fillId="0" borderId="36" xfId="1" applyNumberFormat="1" applyFont="1" applyBorder="1">
      <alignment vertical="center"/>
    </xf>
    <xf numFmtId="0" fontId="41" fillId="0" borderId="0" xfId="1" applyFont="1">
      <alignment vertical="center"/>
    </xf>
    <xf numFmtId="0" fontId="42" fillId="0" borderId="0" xfId="0" applyFont="1" applyFill="1" applyBorder="1" applyAlignment="1">
      <alignment vertical="center"/>
    </xf>
    <xf numFmtId="0" fontId="43" fillId="0" borderId="0" xfId="0" applyFont="1" applyFill="1" applyBorder="1" applyAlignment="1">
      <alignment vertical="center"/>
    </xf>
    <xf numFmtId="14" fontId="42" fillId="0" borderId="0" xfId="0" applyNumberFormat="1" applyFont="1" applyFill="1" applyBorder="1" applyAlignment="1">
      <alignment vertical="center"/>
    </xf>
    <xf numFmtId="0" fontId="44" fillId="0" borderId="0" xfId="0" applyFont="1" applyFill="1" applyBorder="1" applyAlignment="1">
      <alignment horizontal="right" vertical="center"/>
    </xf>
    <xf numFmtId="0" fontId="46" fillId="0" borderId="0" xfId="0" applyFont="1" applyFill="1" applyBorder="1" applyAlignment="1">
      <alignment vertical="center"/>
    </xf>
    <xf numFmtId="0" fontId="47" fillId="0" borderId="0" xfId="0" applyFont="1" applyFill="1" applyBorder="1" applyAlignment="1">
      <alignment vertical="center"/>
    </xf>
    <xf numFmtId="0" fontId="42" fillId="16" borderId="62" xfId="0" applyFont="1" applyFill="1" applyBorder="1" applyAlignment="1">
      <alignment horizontal="center" vertical="center"/>
    </xf>
    <xf numFmtId="0" fontId="42" fillId="16" borderId="63" xfId="0" applyFont="1" applyFill="1" applyBorder="1" applyAlignment="1">
      <alignment horizontal="center" vertical="center"/>
    </xf>
    <xf numFmtId="0" fontId="42" fillId="16" borderId="64" xfId="0" applyFont="1" applyFill="1" applyBorder="1" applyAlignment="1">
      <alignment horizontal="center" vertical="center"/>
    </xf>
    <xf numFmtId="0" fontId="42" fillId="16" borderId="48" xfId="0" applyFont="1" applyFill="1" applyBorder="1" applyAlignment="1">
      <alignment horizontal="center" vertical="center"/>
    </xf>
    <xf numFmtId="0" fontId="42" fillId="17" borderId="46" xfId="0" applyFont="1" applyFill="1" applyBorder="1" applyAlignment="1" applyProtection="1">
      <alignment vertical="center"/>
      <protection locked="0"/>
    </xf>
    <xf numFmtId="0" fontId="42" fillId="0" borderId="52" xfId="0" applyFont="1" applyFill="1" applyBorder="1" applyAlignment="1">
      <alignment vertical="center"/>
    </xf>
    <xf numFmtId="0" fontId="42" fillId="16" borderId="47" xfId="0" applyFont="1" applyFill="1" applyBorder="1" applyAlignment="1">
      <alignment horizontal="center" vertical="center"/>
    </xf>
    <xf numFmtId="0" fontId="42" fillId="0" borderId="29" xfId="0" applyFont="1" applyFill="1" applyBorder="1" applyAlignment="1">
      <alignment vertical="center"/>
    </xf>
    <xf numFmtId="178" fontId="42" fillId="16" borderId="47" xfId="0" applyNumberFormat="1" applyFont="1" applyFill="1" applyBorder="1" applyAlignment="1">
      <alignment horizontal="center" vertical="center"/>
    </xf>
    <xf numFmtId="0" fontId="42" fillId="17" borderId="1" xfId="0" applyFont="1" applyFill="1" applyBorder="1" applyAlignment="1">
      <alignment vertical="center"/>
    </xf>
    <xf numFmtId="178" fontId="42" fillId="16" borderId="65" xfId="0" applyNumberFormat="1" applyFont="1" applyFill="1" applyBorder="1" applyAlignment="1">
      <alignment horizontal="center" vertical="center"/>
    </xf>
    <xf numFmtId="0" fontId="42" fillId="17" borderId="66" xfId="0" applyFont="1" applyFill="1" applyBorder="1" applyAlignment="1" applyProtection="1">
      <alignment vertical="center"/>
      <protection locked="0"/>
    </xf>
    <xf numFmtId="0" fontId="42" fillId="0" borderId="67" xfId="0" applyFont="1" applyFill="1" applyBorder="1" applyAlignment="1">
      <alignment vertical="center"/>
    </xf>
    <xf numFmtId="0" fontId="42" fillId="16" borderId="31" xfId="0" applyFont="1" applyFill="1" applyBorder="1" applyAlignment="1">
      <alignment horizontal="center" vertical="center"/>
    </xf>
    <xf numFmtId="0" fontId="42" fillId="0" borderId="34" xfId="0" applyFont="1" applyFill="1" applyBorder="1" applyAlignment="1">
      <alignment vertical="center"/>
    </xf>
    <xf numFmtId="0" fontId="42" fillId="0" borderId="68" xfId="0" applyFont="1" applyFill="1" applyBorder="1" applyAlignment="1">
      <alignment vertical="center"/>
    </xf>
    <xf numFmtId="0" fontId="10" fillId="2" borderId="5" xfId="0" applyFont="1" applyFill="1" applyBorder="1" applyAlignment="1" applyProtection="1">
      <alignment horizontal="center" vertical="center"/>
    </xf>
    <xf numFmtId="0" fontId="10" fillId="0" borderId="1" xfId="0" applyFont="1" applyFill="1" applyBorder="1" applyAlignment="1" applyProtection="1">
      <alignment horizontal="center" vertical="center"/>
      <protection locked="0"/>
    </xf>
    <xf numFmtId="177" fontId="10" fillId="0" borderId="1" xfId="0" applyNumberFormat="1" applyFont="1" applyFill="1" applyBorder="1" applyAlignment="1" applyProtection="1">
      <alignment horizontal="center" vertical="center"/>
      <protection locked="0"/>
    </xf>
    <xf numFmtId="0" fontId="10" fillId="0" borderId="10" xfId="0" applyFont="1" applyFill="1" applyBorder="1" applyAlignment="1" applyProtection="1">
      <alignment horizontal="center" vertical="center"/>
      <protection locked="0"/>
    </xf>
    <xf numFmtId="177" fontId="10" fillId="0" borderId="10" xfId="0" applyNumberFormat="1" applyFont="1" applyFill="1" applyBorder="1" applyAlignment="1" applyProtection="1">
      <alignment horizontal="center" vertical="center"/>
      <protection locked="0"/>
    </xf>
    <xf numFmtId="176" fontId="10" fillId="0" borderId="30" xfId="0" applyNumberFormat="1" applyFont="1" applyFill="1" applyBorder="1" applyAlignment="1" applyProtection="1">
      <alignment horizontal="center" vertical="center"/>
      <protection locked="0"/>
    </xf>
    <xf numFmtId="176" fontId="10" fillId="0" borderId="33" xfId="0" applyNumberFormat="1" applyFont="1" applyFill="1" applyBorder="1" applyAlignment="1" applyProtection="1">
      <alignment horizontal="center" vertical="center"/>
      <protection locked="0"/>
    </xf>
    <xf numFmtId="177" fontId="10" fillId="2" borderId="5" xfId="0" applyNumberFormat="1" applyFont="1" applyFill="1" applyBorder="1" applyAlignment="1" applyProtection="1">
      <alignment horizontal="center" vertical="center"/>
    </xf>
    <xf numFmtId="176" fontId="10" fillId="0" borderId="5" xfId="0" applyNumberFormat="1" applyFont="1" applyFill="1" applyBorder="1" applyAlignment="1" applyProtection="1">
      <alignment horizontal="center" vertical="center"/>
    </xf>
    <xf numFmtId="176" fontId="10" fillId="0" borderId="6" xfId="0" applyNumberFormat="1" applyFont="1" applyFill="1" applyBorder="1" applyAlignment="1" applyProtection="1">
      <alignment horizontal="center" vertical="center"/>
    </xf>
    <xf numFmtId="176" fontId="10" fillId="0" borderId="25" xfId="0" applyNumberFormat="1" applyFont="1" applyFill="1" applyBorder="1" applyAlignment="1" applyProtection="1">
      <alignment horizontal="center" vertical="center"/>
    </xf>
    <xf numFmtId="176" fontId="10" fillId="2" borderId="26" xfId="0" applyNumberFormat="1" applyFont="1" applyFill="1" applyBorder="1" applyAlignment="1" applyProtection="1">
      <alignment horizontal="center" vertical="center"/>
    </xf>
    <xf numFmtId="176" fontId="10" fillId="3" borderId="25" xfId="0" applyNumberFormat="1" applyFont="1" applyFill="1" applyBorder="1" applyAlignment="1" applyProtection="1">
      <alignment horizontal="center" vertical="center"/>
    </xf>
    <xf numFmtId="0" fontId="51" fillId="0" borderId="0" xfId="1" applyFont="1">
      <alignment vertical="center"/>
    </xf>
    <xf numFmtId="0" fontId="25" fillId="0" borderId="0" xfId="1" applyFont="1" applyFill="1" applyBorder="1" applyAlignment="1">
      <alignment horizontal="left" vertical="center"/>
    </xf>
    <xf numFmtId="0" fontId="31" fillId="5" borderId="4" xfId="1" applyFont="1" applyFill="1" applyBorder="1" applyAlignment="1">
      <alignment horizontal="center" vertical="center" wrapText="1"/>
    </xf>
    <xf numFmtId="0" fontId="31" fillId="5" borderId="9" xfId="1" applyFont="1" applyFill="1" applyBorder="1" applyAlignment="1">
      <alignment horizontal="center" vertical="center"/>
    </xf>
    <xf numFmtId="0" fontId="31" fillId="5" borderId="5" xfId="1" applyFont="1" applyFill="1" applyBorder="1" applyAlignment="1">
      <alignment horizontal="center" vertical="center" wrapText="1"/>
    </xf>
    <xf numFmtId="0" fontId="31" fillId="5" borderId="10" xfId="1" applyFont="1" applyFill="1" applyBorder="1" applyAlignment="1">
      <alignment horizontal="center" vertical="center"/>
    </xf>
    <xf numFmtId="0" fontId="31" fillId="5" borderId="5" xfId="1" applyFont="1" applyFill="1" applyBorder="1" applyAlignment="1">
      <alignment horizontal="center" vertical="center"/>
    </xf>
    <xf numFmtId="0" fontId="31" fillId="5" borderId="21" xfId="1" applyFont="1" applyFill="1" applyBorder="1" applyAlignment="1">
      <alignment horizontal="center" vertical="center"/>
    </xf>
    <xf numFmtId="0" fontId="31" fillId="0" borderId="4" xfId="1" applyFont="1" applyBorder="1" applyAlignment="1">
      <alignment horizontal="center" vertical="center"/>
    </xf>
    <xf numFmtId="0" fontId="31" fillId="0" borderId="25" xfId="1" applyFont="1" applyBorder="1" applyAlignment="1">
      <alignment horizontal="center" vertical="center"/>
    </xf>
    <xf numFmtId="0" fontId="31" fillId="5" borderId="24" xfId="1" applyFont="1" applyFill="1" applyBorder="1" applyAlignment="1">
      <alignment horizontal="center" vertical="center" wrapText="1"/>
    </xf>
    <xf numFmtId="0" fontId="31" fillId="5" borderId="27" xfId="1" applyFont="1" applyFill="1" applyBorder="1" applyAlignment="1">
      <alignment horizontal="center" vertical="center" wrapText="1"/>
    </xf>
    <xf numFmtId="0" fontId="31" fillId="5" borderId="31" xfId="1" applyFont="1" applyFill="1" applyBorder="1" applyAlignment="1">
      <alignment horizontal="center" vertical="center" wrapText="1"/>
    </xf>
    <xf numFmtId="0" fontId="31" fillId="5" borderId="46" xfId="1" applyFont="1" applyFill="1" applyBorder="1" applyAlignment="1">
      <alignment horizontal="center" vertical="center"/>
    </xf>
    <xf numFmtId="0" fontId="31" fillId="6" borderId="5" xfId="1" applyFont="1" applyFill="1" applyBorder="1" applyAlignment="1">
      <alignment horizontal="center" vertical="center"/>
    </xf>
    <xf numFmtId="179" fontId="31" fillId="8" borderId="28" xfId="1" applyNumberFormat="1" applyFont="1" applyFill="1" applyBorder="1" applyAlignment="1">
      <alignment horizontal="center" vertical="center"/>
    </xf>
    <xf numFmtId="179" fontId="31" fillId="8" borderId="37" xfId="1" applyNumberFormat="1" applyFont="1" applyFill="1" applyBorder="1" applyAlignment="1">
      <alignment horizontal="center" vertical="center"/>
    </xf>
    <xf numFmtId="0" fontId="31" fillId="5" borderId="38" xfId="1" applyFont="1" applyFill="1" applyBorder="1" applyAlignment="1">
      <alignment horizontal="center" vertical="center"/>
    </xf>
    <xf numFmtId="0" fontId="31" fillId="6" borderId="1" xfId="1" applyFont="1" applyFill="1" applyBorder="1" applyAlignment="1">
      <alignment horizontal="center" vertical="center"/>
    </xf>
    <xf numFmtId="180" fontId="31" fillId="6" borderId="1" xfId="1" applyNumberFormat="1" applyFont="1" applyFill="1" applyBorder="1" applyAlignment="1">
      <alignment horizontal="center" vertical="center"/>
    </xf>
    <xf numFmtId="0" fontId="31" fillId="5" borderId="34" xfId="1" applyFont="1" applyFill="1" applyBorder="1" applyAlignment="1">
      <alignment horizontal="center" vertical="center"/>
    </xf>
    <xf numFmtId="180" fontId="37" fillId="6" borderId="1" xfId="1" applyNumberFormat="1" applyFont="1" applyFill="1" applyBorder="1" applyAlignment="1">
      <alignment horizontal="center" vertical="center"/>
    </xf>
    <xf numFmtId="179" fontId="37" fillId="8" borderId="11" xfId="1" applyNumberFormat="1" applyFont="1" applyFill="1" applyBorder="1" applyAlignment="1">
      <alignment horizontal="center" vertical="center"/>
    </xf>
    <xf numFmtId="179" fontId="37" fillId="8" borderId="12" xfId="1" applyNumberFormat="1" applyFont="1" applyFill="1" applyBorder="1" applyAlignment="1">
      <alignment horizontal="center" vertical="center"/>
    </xf>
    <xf numFmtId="179" fontId="37" fillId="8" borderId="28" xfId="1" applyNumberFormat="1" applyFont="1" applyFill="1" applyBorder="1" applyAlignment="1">
      <alignment horizontal="center" vertical="center"/>
    </xf>
    <xf numFmtId="179" fontId="37" fillId="8" borderId="37" xfId="1" applyNumberFormat="1" applyFont="1" applyFill="1" applyBorder="1" applyAlignment="1">
      <alignment horizontal="center" vertical="center"/>
    </xf>
    <xf numFmtId="179" fontId="31" fillId="9" borderId="28" xfId="1" applyNumberFormat="1" applyFont="1" applyFill="1" applyBorder="1" applyAlignment="1">
      <alignment horizontal="center" vertical="center"/>
    </xf>
    <xf numFmtId="179" fontId="31" fillId="9" borderId="37" xfId="1" applyNumberFormat="1" applyFont="1" applyFill="1" applyBorder="1" applyAlignment="1">
      <alignment horizontal="center" vertical="center"/>
    </xf>
    <xf numFmtId="179" fontId="31" fillId="6" borderId="1" xfId="1" applyNumberFormat="1" applyFont="1" applyFill="1" applyBorder="1" applyAlignment="1">
      <alignment horizontal="center" vertical="center"/>
    </xf>
    <xf numFmtId="179" fontId="31" fillId="9" borderId="1" xfId="1" applyNumberFormat="1" applyFont="1" applyFill="1" applyBorder="1" applyAlignment="1">
      <alignment horizontal="center" vertical="center"/>
    </xf>
    <xf numFmtId="0" fontId="31" fillId="5" borderId="1" xfId="1" applyFont="1" applyFill="1" applyBorder="1" applyAlignment="1">
      <alignment horizontal="center" vertical="center"/>
    </xf>
    <xf numFmtId="179" fontId="31" fillId="9" borderId="11" xfId="1" applyNumberFormat="1" applyFont="1" applyFill="1" applyBorder="1" applyAlignment="1">
      <alignment horizontal="center" vertical="center"/>
    </xf>
    <xf numFmtId="179" fontId="31" fillId="9" borderId="12" xfId="1" applyNumberFormat="1" applyFont="1" applyFill="1" applyBorder="1" applyAlignment="1">
      <alignment horizontal="center" vertical="center"/>
    </xf>
    <xf numFmtId="0" fontId="31" fillId="5" borderId="47" xfId="1" applyFont="1" applyFill="1" applyBorder="1" applyAlignment="1">
      <alignment horizontal="center" vertical="center" wrapText="1"/>
    </xf>
    <xf numFmtId="0" fontId="31" fillId="5" borderId="47" xfId="1" applyFont="1" applyFill="1" applyBorder="1" applyAlignment="1">
      <alignment horizontal="center" vertical="center"/>
    </xf>
    <xf numFmtId="180" fontId="37" fillId="5" borderId="6" xfId="1" applyNumberFormat="1" applyFont="1" applyFill="1" applyBorder="1" applyAlignment="1">
      <alignment horizontal="center" vertical="center"/>
    </xf>
    <xf numFmtId="180" fontId="37" fillId="5" borderId="7" xfId="1" applyNumberFormat="1" applyFont="1" applyFill="1" applyBorder="1" applyAlignment="1">
      <alignment horizontal="center" vertical="center"/>
    </xf>
    <xf numFmtId="180" fontId="37" fillId="8" borderId="28" xfId="1" applyNumberFormat="1" applyFont="1" applyFill="1" applyBorder="1" applyAlignment="1">
      <alignment horizontal="center" vertical="center"/>
    </xf>
    <xf numFmtId="180" fontId="37" fillId="8" borderId="37" xfId="1" applyNumberFormat="1" applyFont="1" applyFill="1" applyBorder="1" applyAlignment="1">
      <alignment horizontal="center" vertical="center"/>
    </xf>
    <xf numFmtId="180" fontId="37" fillId="5" borderId="28" xfId="1" applyNumberFormat="1" applyFont="1" applyFill="1" applyBorder="1" applyAlignment="1">
      <alignment horizontal="center" vertical="center"/>
    </xf>
    <xf numFmtId="180" fontId="37" fillId="5" borderId="37" xfId="1" applyNumberFormat="1" applyFont="1" applyFill="1" applyBorder="1" applyAlignment="1">
      <alignment horizontal="center" vertical="center"/>
    </xf>
    <xf numFmtId="180" fontId="37" fillId="8" borderId="11" xfId="1" applyNumberFormat="1" applyFont="1" applyFill="1" applyBorder="1" applyAlignment="1">
      <alignment horizontal="center" vertical="center"/>
    </xf>
    <xf numFmtId="180" fontId="37" fillId="8" borderId="12" xfId="1" applyNumberFormat="1" applyFont="1" applyFill="1" applyBorder="1" applyAlignment="1">
      <alignment horizontal="center" vertical="center"/>
    </xf>
    <xf numFmtId="0" fontId="31" fillId="5" borderId="48" xfId="1" applyFont="1" applyFill="1" applyBorder="1" applyAlignment="1">
      <alignment horizontal="center" vertical="center" wrapText="1"/>
    </xf>
    <xf numFmtId="0" fontId="31" fillId="5" borderId="53" xfId="1" applyFont="1" applyFill="1" applyBorder="1" applyAlignment="1">
      <alignment horizontal="center" vertical="center"/>
    </xf>
    <xf numFmtId="0" fontId="31" fillId="5" borderId="49" xfId="1" applyFont="1" applyFill="1" applyBorder="1" applyAlignment="1">
      <alignment horizontal="center" vertical="center"/>
    </xf>
    <xf numFmtId="180" fontId="37" fillId="5" borderId="50" xfId="1" applyNumberFormat="1" applyFont="1" applyFill="1" applyBorder="1" applyAlignment="1">
      <alignment horizontal="center" vertical="center"/>
    </xf>
    <xf numFmtId="180" fontId="37" fillId="5" borderId="51" xfId="1" applyNumberFormat="1" applyFont="1" applyFill="1" applyBorder="1" applyAlignment="1">
      <alignment horizontal="center" vertical="center"/>
    </xf>
    <xf numFmtId="0" fontId="31" fillId="0" borderId="18" xfId="1" applyFont="1" applyBorder="1" applyAlignment="1">
      <alignment horizontal="center" vertical="center" wrapText="1"/>
    </xf>
    <xf numFmtId="0" fontId="31" fillId="0" borderId="17" xfId="1" applyFont="1" applyBorder="1" applyAlignment="1">
      <alignment horizontal="center" vertical="center" wrapText="1"/>
    </xf>
    <xf numFmtId="0" fontId="31" fillId="0" borderId="22" xfId="1" applyFont="1" applyBorder="1" applyAlignment="1">
      <alignment horizontal="center" vertical="center" wrapText="1"/>
    </xf>
    <xf numFmtId="0" fontId="31" fillId="0" borderId="56" xfId="1" applyFont="1" applyBorder="1" applyAlignment="1">
      <alignment horizontal="center" vertical="center" wrapText="1"/>
    </xf>
    <xf numFmtId="0" fontId="31" fillId="0" borderId="2" xfId="1" applyFont="1" applyBorder="1" applyAlignment="1">
      <alignment horizontal="center" vertical="center" wrapText="1"/>
    </xf>
    <xf numFmtId="0" fontId="31" fillId="0" borderId="36" xfId="1" applyFont="1" applyBorder="1" applyAlignment="1">
      <alignment horizontal="center" vertical="center" wrapText="1"/>
    </xf>
    <xf numFmtId="0" fontId="39" fillId="12" borderId="43" xfId="1" applyFont="1" applyFill="1" applyBorder="1" applyAlignment="1">
      <alignment horizontal="center" vertical="center"/>
    </xf>
    <xf numFmtId="0" fontId="39" fillId="12" borderId="15" xfId="1" applyFont="1" applyFill="1" applyBorder="1" applyAlignment="1">
      <alignment horizontal="center" vertical="center"/>
    </xf>
    <xf numFmtId="0" fontId="39" fillId="12" borderId="16" xfId="1" applyFont="1" applyFill="1" applyBorder="1" applyAlignment="1">
      <alignment horizontal="center" vertical="center"/>
    </xf>
    <xf numFmtId="0" fontId="39" fillId="12" borderId="14" xfId="1" applyFont="1" applyFill="1" applyBorder="1" applyAlignment="1">
      <alignment horizontal="center" vertical="center"/>
    </xf>
    <xf numFmtId="0" fontId="39" fillId="12" borderId="58" xfId="1" applyFont="1" applyFill="1" applyBorder="1" applyAlignment="1">
      <alignment horizontal="center" vertical="center"/>
    </xf>
    <xf numFmtId="179" fontId="39" fillId="12" borderId="56" xfId="1" applyNumberFormat="1" applyFont="1" applyFill="1" applyBorder="1" applyAlignment="1">
      <alignment horizontal="center" vertical="center"/>
    </xf>
    <xf numFmtId="179" fontId="39" fillId="12" borderId="2" xfId="1" applyNumberFormat="1" applyFont="1" applyFill="1" applyBorder="1" applyAlignment="1">
      <alignment horizontal="center" vertical="center"/>
    </xf>
    <xf numFmtId="179" fontId="39" fillId="12" borderId="36" xfId="1" applyNumberFormat="1" applyFont="1" applyFill="1" applyBorder="1" applyAlignment="1">
      <alignment horizontal="center" vertical="center"/>
    </xf>
    <xf numFmtId="0" fontId="31" fillId="5" borderId="59" xfId="1" applyFont="1" applyFill="1" applyBorder="1" applyAlignment="1">
      <alignment horizontal="center" vertical="center"/>
    </xf>
    <xf numFmtId="0" fontId="31" fillId="5" borderId="60" xfId="1" applyFont="1" applyFill="1" applyBorder="1" applyAlignment="1">
      <alignment horizontal="center" vertical="center"/>
    </xf>
    <xf numFmtId="0" fontId="11" fillId="14" borderId="43" xfId="0" applyFont="1" applyFill="1" applyBorder="1" applyAlignment="1">
      <alignment horizontal="center" vertical="center"/>
    </xf>
    <xf numFmtId="0" fontId="11" fillId="14" borderId="15" xfId="0" applyFont="1" applyFill="1" applyBorder="1" applyAlignment="1">
      <alignment horizontal="center" vertical="center"/>
    </xf>
    <xf numFmtId="0" fontId="11" fillId="14" borderId="16" xfId="0" applyFont="1" applyFill="1" applyBorder="1" applyAlignment="1">
      <alignment horizontal="center" vertical="center"/>
    </xf>
    <xf numFmtId="176" fontId="40" fillId="15" borderId="43" xfId="0" applyNumberFormat="1" applyFont="1" applyFill="1" applyBorder="1" applyAlignment="1">
      <alignment horizontal="right" vertical="center"/>
    </xf>
    <xf numFmtId="176" fontId="40" fillId="15" borderId="15" xfId="0" applyNumberFormat="1" applyFont="1" applyFill="1" applyBorder="1" applyAlignment="1">
      <alignment horizontal="right" vertical="center"/>
    </xf>
    <xf numFmtId="0" fontId="31" fillId="0" borderId="61" xfId="1" applyFont="1" applyBorder="1" applyAlignment="1">
      <alignment horizontal="center" vertical="center"/>
    </xf>
    <xf numFmtId="0" fontId="31" fillId="5" borderId="20" xfId="1" applyFont="1" applyFill="1" applyBorder="1" applyAlignment="1">
      <alignment horizontal="center" vertical="center" wrapText="1"/>
    </xf>
    <xf numFmtId="0" fontId="31" fillId="5" borderId="19" xfId="1" applyFont="1" applyFill="1" applyBorder="1" applyAlignment="1">
      <alignment horizontal="center" vertical="center" wrapText="1"/>
    </xf>
    <xf numFmtId="0" fontId="31" fillId="5" borderId="35" xfId="1" applyFont="1" applyFill="1" applyBorder="1" applyAlignment="1">
      <alignment horizontal="center" vertical="center" wrapText="1"/>
    </xf>
    <xf numFmtId="0" fontId="31" fillId="5" borderId="54" xfId="1" applyFont="1" applyFill="1" applyBorder="1" applyAlignment="1">
      <alignment horizontal="center" vertical="center" wrapText="1"/>
    </xf>
    <xf numFmtId="0" fontId="31" fillId="5" borderId="20" xfId="1" applyFont="1" applyFill="1" applyBorder="1" applyAlignment="1">
      <alignment horizontal="center" vertical="center"/>
    </xf>
    <xf numFmtId="0" fontId="31" fillId="5" borderId="35" xfId="1" applyFont="1" applyFill="1" applyBorder="1" applyAlignment="1">
      <alignment horizontal="center" vertical="center"/>
    </xf>
    <xf numFmtId="0" fontId="49" fillId="18" borderId="26" xfId="0" applyFont="1" applyFill="1" applyBorder="1" applyAlignment="1">
      <alignment horizontal="center" vertical="center"/>
    </xf>
    <xf numFmtId="0" fontId="49" fillId="18" borderId="33" xfId="0" applyFont="1" applyFill="1" applyBorder="1" applyAlignment="1">
      <alignment horizontal="center" vertical="center"/>
    </xf>
    <xf numFmtId="0" fontId="50" fillId="0" borderId="7" xfId="0" applyFont="1" applyFill="1" applyBorder="1" applyAlignment="1">
      <alignment horizontal="center" vertical="center"/>
    </xf>
    <xf numFmtId="0" fontId="50" fillId="0" borderId="25" xfId="0" applyFont="1" applyFill="1" applyBorder="1" applyAlignment="1">
      <alignment horizontal="center" vertical="center"/>
    </xf>
    <xf numFmtId="0" fontId="50" fillId="0" borderId="12" xfId="0" applyFont="1" applyFill="1" applyBorder="1" applyAlignment="1">
      <alignment horizontal="center" vertical="center"/>
    </xf>
    <xf numFmtId="0" fontId="50" fillId="0" borderId="32" xfId="0" applyFont="1" applyFill="1" applyBorder="1" applyAlignment="1">
      <alignment horizontal="center" vertical="center"/>
    </xf>
    <xf numFmtId="0" fontId="1" fillId="0" borderId="0" xfId="0" applyFont="1" applyFill="1" applyBorder="1" applyAlignment="1">
      <alignment vertical="center"/>
    </xf>
    <xf numFmtId="0" fontId="44" fillId="0" borderId="0" xfId="0" applyFont="1" applyFill="1" applyBorder="1" applyAlignment="1">
      <alignment horizontal="right" vertical="center"/>
    </xf>
    <xf numFmtId="0" fontId="48" fillId="0" borderId="0" xfId="0" applyFont="1" applyFill="1" applyBorder="1" applyAlignment="1">
      <alignment horizontal="center" vertical="center"/>
    </xf>
    <xf numFmtId="0" fontId="13" fillId="0" borderId="18" xfId="0" applyFont="1" applyBorder="1" applyAlignment="1">
      <alignment horizontal="center" vertical="center"/>
    </xf>
    <xf numFmtId="0" fontId="13" fillId="0" borderId="19" xfId="0" applyFont="1" applyBorder="1" applyAlignment="1">
      <alignment horizontal="center" vertical="center"/>
    </xf>
    <xf numFmtId="0" fontId="1" fillId="0" borderId="0" xfId="0" applyFont="1" applyFill="1" applyBorder="1" applyAlignment="1">
      <alignment horizontal="left" vertical="center"/>
    </xf>
    <xf numFmtId="0" fontId="3" fillId="0" borderId="0" xfId="0" applyFont="1" applyAlignment="1">
      <alignment horizontal="right" vertical="center" wrapText="1"/>
    </xf>
    <xf numFmtId="0" fontId="9" fillId="0" borderId="4" xfId="0" applyFont="1" applyBorder="1" applyAlignment="1" applyProtection="1">
      <alignment horizontal="center" vertical="center"/>
    </xf>
    <xf numFmtId="0" fontId="9" fillId="0" borderId="5" xfId="0" applyFont="1" applyBorder="1" applyAlignment="1" applyProtection="1">
      <alignment horizontal="center" vertical="center"/>
    </xf>
    <xf numFmtId="0" fontId="9" fillId="0" borderId="8" xfId="0" applyFont="1" applyBorder="1" applyAlignment="1" applyProtection="1">
      <alignment horizontal="center" vertical="center"/>
    </xf>
    <xf numFmtId="0" fontId="9" fillId="0" borderId="0" xfId="0" applyFont="1" applyBorder="1" applyAlignment="1" applyProtection="1">
      <alignment horizontal="center" vertical="center"/>
    </xf>
    <xf numFmtId="0" fontId="13" fillId="0" borderId="9" xfId="0" applyFont="1" applyBorder="1" applyAlignment="1" applyProtection="1">
      <alignment horizontal="center" vertical="center" shrinkToFit="1"/>
    </xf>
    <xf numFmtId="0" fontId="13" fillId="0" borderId="10" xfId="0" applyFont="1" applyBorder="1" applyAlignment="1" applyProtection="1">
      <alignment horizontal="center" vertical="center" shrinkToFit="1"/>
    </xf>
    <xf numFmtId="0" fontId="10" fillId="0" borderId="38" xfId="0" applyFont="1" applyBorder="1" applyAlignment="1">
      <alignment horizontal="left" vertical="center" wrapText="1"/>
    </xf>
    <xf numFmtId="0" fontId="13" fillId="0" borderId="41" xfId="0" applyFont="1" applyBorder="1" applyAlignment="1">
      <alignment horizontal="center" vertical="center" shrinkToFit="1"/>
    </xf>
    <xf numFmtId="0" fontId="13" fillId="0" borderId="42" xfId="0" applyFont="1" applyBorder="1" applyAlignment="1">
      <alignment horizontal="center" vertical="center" shrinkToFit="1"/>
    </xf>
    <xf numFmtId="0" fontId="9" fillId="0" borderId="24" xfId="0" applyFont="1" applyBorder="1" applyAlignment="1">
      <alignment horizontal="center" vertical="center" textRotation="255"/>
    </xf>
    <xf numFmtId="0" fontId="9" fillId="0" borderId="27" xfId="0" applyFont="1" applyBorder="1" applyAlignment="1">
      <alignment horizontal="center" vertical="center" textRotation="255"/>
    </xf>
    <xf numFmtId="0" fontId="9" fillId="0" borderId="31" xfId="0" applyFont="1" applyBorder="1" applyAlignment="1">
      <alignment horizontal="center" vertical="center" textRotation="255"/>
    </xf>
    <xf numFmtId="0" fontId="10" fillId="0" borderId="1" xfId="0" applyFont="1" applyBorder="1" applyAlignment="1">
      <alignment horizontal="left" vertical="center"/>
    </xf>
    <xf numFmtId="0" fontId="10" fillId="0" borderId="1" xfId="0" applyFont="1" applyBorder="1" applyAlignment="1">
      <alignment horizontal="center" vertical="center"/>
    </xf>
    <xf numFmtId="0" fontId="10" fillId="0" borderId="28" xfId="0" applyFont="1" applyBorder="1" applyAlignment="1">
      <alignment horizontal="center" vertical="center"/>
    </xf>
    <xf numFmtId="0" fontId="10" fillId="0" borderId="37" xfId="0" applyFont="1" applyBorder="1" applyAlignment="1">
      <alignment horizontal="center" vertical="center"/>
    </xf>
    <xf numFmtId="0" fontId="10" fillId="0" borderId="1" xfId="0" applyFont="1" applyBorder="1" applyAlignment="1">
      <alignment horizontal="left" vertical="center" wrapText="1"/>
    </xf>
    <xf numFmtId="0" fontId="13" fillId="0" borderId="28" xfId="0" applyFont="1" applyBorder="1" applyAlignment="1">
      <alignment horizontal="center" vertical="center"/>
    </xf>
    <xf numFmtId="0" fontId="13" fillId="0" borderId="37" xfId="0" applyFont="1" applyBorder="1" applyAlignment="1">
      <alignment horizontal="center" vertical="center"/>
    </xf>
    <xf numFmtId="0" fontId="13" fillId="0" borderId="41" xfId="0" applyFont="1" applyBorder="1" applyAlignment="1">
      <alignment horizontal="center" vertical="center"/>
    </xf>
    <xf numFmtId="0" fontId="13" fillId="0" borderId="42" xfId="0" applyFont="1" applyBorder="1" applyAlignment="1">
      <alignment horizontal="center" vertical="center"/>
    </xf>
    <xf numFmtId="0" fontId="9" fillId="0" borderId="28" xfId="0" applyFont="1" applyBorder="1" applyAlignment="1">
      <alignment horizontal="center" vertical="center" shrinkToFit="1"/>
    </xf>
    <xf numFmtId="0" fontId="9" fillId="0" borderId="39" xfId="0" applyFont="1" applyBorder="1" applyAlignment="1">
      <alignment horizontal="center" vertical="center" shrinkToFit="1"/>
    </xf>
    <xf numFmtId="0" fontId="9" fillId="0" borderId="37" xfId="0" applyFont="1" applyBorder="1" applyAlignment="1">
      <alignment horizontal="center" vertical="center" shrinkToFit="1"/>
    </xf>
    <xf numFmtId="0" fontId="19" fillId="0" borderId="28" xfId="0" applyFont="1" applyBorder="1" applyAlignment="1">
      <alignment horizontal="center" vertical="center"/>
    </xf>
    <xf numFmtId="0" fontId="19" fillId="0" borderId="37" xfId="0" applyFont="1" applyBorder="1" applyAlignment="1">
      <alignment horizontal="center" vertical="center"/>
    </xf>
    <xf numFmtId="0" fontId="16" fillId="0" borderId="0" xfId="0" applyFont="1" applyAlignment="1">
      <alignment horizontal="center" vertical="center"/>
    </xf>
    <xf numFmtId="0" fontId="9" fillId="0" borderId="1" xfId="0" applyFont="1" applyBorder="1" applyAlignment="1">
      <alignment horizontal="left" vertical="center"/>
    </xf>
    <xf numFmtId="0" fontId="9" fillId="0" borderId="1" xfId="0" applyFont="1" applyBorder="1" applyAlignment="1">
      <alignment horizontal="center" vertical="center"/>
    </xf>
    <xf numFmtId="0" fontId="20" fillId="0" borderId="1" xfId="0" applyFont="1" applyBorder="1" applyAlignment="1">
      <alignment horizontal="left" vertical="center" wrapText="1"/>
    </xf>
    <xf numFmtId="0" fontId="18" fillId="0" borderId="1" xfId="0" applyFont="1" applyBorder="1" applyAlignment="1">
      <alignment horizontal="left" vertical="center"/>
    </xf>
    <xf numFmtId="0" fontId="9" fillId="0" borderId="1" xfId="0" applyFont="1" applyBorder="1" applyAlignment="1">
      <alignment horizontal="center" vertical="center" wrapText="1"/>
    </xf>
    <xf numFmtId="0" fontId="19" fillId="4" borderId="43" xfId="0" applyFont="1" applyFill="1" applyBorder="1" applyAlignment="1">
      <alignment horizontal="center" vertical="center"/>
    </xf>
    <xf numFmtId="0" fontId="19" fillId="4" borderId="15" xfId="0" applyFont="1" applyFill="1" applyBorder="1" applyAlignment="1">
      <alignment horizontal="center" vertical="center"/>
    </xf>
    <xf numFmtId="0" fontId="19" fillId="4" borderId="16" xfId="0" applyFont="1" applyFill="1" applyBorder="1" applyAlignment="1">
      <alignment horizontal="center" vertical="center"/>
    </xf>
    <xf numFmtId="0" fontId="19" fillId="4" borderId="15" xfId="0" applyFont="1" applyFill="1" applyBorder="1" applyAlignment="1">
      <alignment horizontal="left" vertical="center" wrapText="1"/>
    </xf>
    <xf numFmtId="0" fontId="19" fillId="4" borderId="16" xfId="0" applyFont="1" applyFill="1" applyBorder="1" applyAlignment="1">
      <alignment horizontal="left" vertical="center" wrapText="1"/>
    </xf>
    <xf numFmtId="0" fontId="0" fillId="0" borderId="0" xfId="0" applyAlignment="1">
      <alignment horizontal="center" vertical="center"/>
    </xf>
  </cellXfs>
  <cellStyles count="2">
    <cellStyle name="標準" xfId="0" builtinId="0"/>
    <cellStyle name="標準 2" xfId="1"/>
  </cellStyles>
  <dxfs count="3">
    <dxf>
      <fill>
        <patternFill>
          <bgColor rgb="FF92D050"/>
        </patternFill>
      </fill>
    </dxf>
    <dxf>
      <fill>
        <patternFill>
          <bgColor rgb="FF92D050"/>
        </patternFill>
      </fill>
    </dxf>
    <dxf>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17</xdr:col>
      <xdr:colOff>142875</xdr:colOff>
      <xdr:row>17</xdr:row>
      <xdr:rowOff>19050</xdr:rowOff>
    </xdr:from>
    <xdr:to>
      <xdr:col>37</xdr:col>
      <xdr:colOff>57150</xdr:colOff>
      <xdr:row>60</xdr:row>
      <xdr:rowOff>47625</xdr:rowOff>
    </xdr:to>
    <xdr:grpSp>
      <xdr:nvGrpSpPr>
        <xdr:cNvPr id="2" name="グループ化 8"/>
        <xdr:cNvGrpSpPr>
          <a:grpSpLocks/>
        </xdr:cNvGrpSpPr>
      </xdr:nvGrpSpPr>
      <xdr:grpSpPr bwMode="auto">
        <a:xfrm>
          <a:off x="11868150" y="3505200"/>
          <a:ext cx="9163050" cy="9858375"/>
          <a:chOff x="12049125" y="2447925"/>
          <a:chExt cx="9203531" cy="7327107"/>
        </a:xfrm>
      </xdr:grpSpPr>
      <xdr:pic>
        <xdr:nvPicPr>
          <xdr:cNvPr id="3" name="図 5" descr="http://esctlg.panasonic.biz/iportal/webapi.do?api=getCatalogviewClippedpage&amp;volumeid=PEWJ0001&amp;catalogid=3793260000&amp;designID=&amp;rpageid=3794850000&amp;rx=28&amp;ry=269&amp;rw=337&amp;rh=27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49125" y="2447925"/>
            <a:ext cx="9203531" cy="73271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4" name="テキスト ボックス 3"/>
          <xdr:cNvSpPr txBox="1"/>
        </xdr:nvSpPr>
        <xdr:spPr>
          <a:xfrm>
            <a:off x="18267727" y="3842679"/>
            <a:ext cx="784501" cy="185967"/>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spAutoFit/>
          </a:bodyPr>
          <a:lstStyle/>
          <a:p>
            <a:pPr algn="ctr"/>
            <a:r>
              <a:rPr kumimoji="1" lang="ja-JP" altLang="en-US" sz="1100">
                <a:solidFill>
                  <a:schemeClr val="bg1"/>
                </a:solidFill>
              </a:rPr>
              <a:t>最大</a:t>
            </a:r>
            <a:r>
              <a:rPr kumimoji="1" lang="en-US" altLang="ja-JP" sz="1100">
                <a:solidFill>
                  <a:schemeClr val="bg1"/>
                </a:solidFill>
              </a:rPr>
              <a:t>24</a:t>
            </a:r>
            <a:r>
              <a:rPr kumimoji="1" lang="ja-JP" altLang="en-US" sz="1100">
                <a:solidFill>
                  <a:schemeClr val="bg1"/>
                </a:solidFill>
              </a:rPr>
              <a:t>台</a:t>
            </a:r>
          </a:p>
        </xdr:txBody>
      </xdr:sp>
      <xdr:sp macro="" textlink="">
        <xdr:nvSpPr>
          <xdr:cNvPr id="5" name="テキスト ボックス 4"/>
          <xdr:cNvSpPr txBox="1"/>
        </xdr:nvSpPr>
        <xdr:spPr>
          <a:xfrm>
            <a:off x="18277294" y="8064134"/>
            <a:ext cx="784501" cy="176669"/>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spAutoFit/>
          </a:bodyPr>
          <a:lstStyle/>
          <a:p>
            <a:pPr algn="ctr"/>
            <a:r>
              <a:rPr kumimoji="1" lang="ja-JP" altLang="en-US" sz="1100">
                <a:solidFill>
                  <a:schemeClr val="bg1"/>
                </a:solidFill>
              </a:rPr>
              <a:t>最大</a:t>
            </a:r>
            <a:r>
              <a:rPr kumimoji="1" lang="en-US" altLang="ja-JP" sz="1100">
                <a:solidFill>
                  <a:schemeClr val="bg1"/>
                </a:solidFill>
              </a:rPr>
              <a:t>24</a:t>
            </a:r>
            <a:r>
              <a:rPr kumimoji="1" lang="ja-JP" altLang="en-US" sz="1100">
                <a:solidFill>
                  <a:schemeClr val="bg1"/>
                </a:solidFill>
              </a:rPr>
              <a:t>台</a:t>
            </a:r>
          </a:p>
        </xdr:txBody>
      </xdr:sp>
      <xdr:sp macro="" textlink="">
        <xdr:nvSpPr>
          <xdr:cNvPr id="6" name="正方形/長方形 5"/>
          <xdr:cNvSpPr/>
        </xdr:nvSpPr>
        <xdr:spPr>
          <a:xfrm>
            <a:off x="17827641" y="2671086"/>
            <a:ext cx="3377179" cy="2045639"/>
          </a:xfrm>
          <a:prstGeom prst="rect">
            <a:avLst/>
          </a:prstGeom>
          <a:noFill/>
          <a:ln w="317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7" name="正方形/長方形 6"/>
          <xdr:cNvSpPr/>
        </xdr:nvSpPr>
        <xdr:spPr>
          <a:xfrm>
            <a:off x="17827641" y="6892541"/>
            <a:ext cx="3377179" cy="2054937"/>
          </a:xfrm>
          <a:prstGeom prst="rect">
            <a:avLst/>
          </a:prstGeom>
          <a:noFill/>
          <a:ln w="317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214312</xdr:colOff>
      <xdr:row>77</xdr:row>
      <xdr:rowOff>119062</xdr:rowOff>
    </xdr:from>
    <xdr:to>
      <xdr:col>16</xdr:col>
      <xdr:colOff>495300</xdr:colOff>
      <xdr:row>82</xdr:row>
      <xdr:rowOff>79116</xdr:rowOff>
    </xdr:to>
    <xdr:sp macro="" textlink="">
      <xdr:nvSpPr>
        <xdr:cNvPr id="2" name="角丸四角形吹き出し 1"/>
        <xdr:cNvSpPr/>
      </xdr:nvSpPr>
      <xdr:spPr>
        <a:xfrm>
          <a:off x="7129462" y="16778287"/>
          <a:ext cx="4529138" cy="1007804"/>
        </a:xfrm>
        <a:prstGeom prst="wedgeRoundRectCallout">
          <a:avLst>
            <a:gd name="adj1" fmla="val -48174"/>
            <a:gd name="adj2" fmla="val -32811"/>
            <a:gd name="adj3" fmla="val 16667"/>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l"/>
          <a:r>
            <a:rPr kumimoji="1" lang="ja-JP" altLang="en-US" sz="1400" b="1">
              <a:solidFill>
                <a:srgbClr val="FF0000"/>
              </a:solidFill>
              <a:latin typeface="HG丸ｺﾞｼｯｸM-PRO" panose="020F0600000000000000" pitchFamily="50" charset="-128"/>
              <a:ea typeface="HG丸ｺﾞｼｯｸM-PRO" panose="020F0600000000000000" pitchFamily="50" charset="-128"/>
              <a:cs typeface="+mn-cs"/>
            </a:rPr>
            <a:t>判定がすべて「〇」であり、コンセントの欄が</a:t>
          </a:r>
          <a:endParaRPr kumimoji="1" lang="en-US" altLang="ja-JP" sz="1400" b="1">
            <a:solidFill>
              <a:srgbClr val="FF0000"/>
            </a:solidFill>
            <a:latin typeface="HG丸ｺﾞｼｯｸM-PRO" panose="020F0600000000000000" pitchFamily="50" charset="-128"/>
            <a:ea typeface="HG丸ｺﾞｼｯｸM-PRO" panose="020F0600000000000000" pitchFamily="50" charset="-128"/>
            <a:cs typeface="+mn-cs"/>
          </a:endParaRPr>
        </a:p>
        <a:p>
          <a:pPr marL="0" indent="0" algn="l"/>
          <a:r>
            <a:rPr kumimoji="1" lang="ja-JP" altLang="en-US" sz="1400" b="1">
              <a:solidFill>
                <a:srgbClr val="FF0000"/>
              </a:solidFill>
              <a:latin typeface="HG丸ｺﾞｼｯｸM-PRO" panose="020F0600000000000000" pitchFamily="50" charset="-128"/>
              <a:ea typeface="HG丸ｺﾞｼｯｸM-PRO" panose="020F0600000000000000" pitchFamily="50" charset="-128"/>
              <a:cs typeface="+mn-cs"/>
            </a:rPr>
            <a:t>マイナス値とならないように室内機を選定する。</a:t>
          </a:r>
        </a:p>
      </xdr:txBody>
    </xdr:sp>
    <xdr:clientData/>
  </xdr:twoCellAnchor>
  <xdr:twoCellAnchor>
    <xdr:from>
      <xdr:col>8</xdr:col>
      <xdr:colOff>11908</xdr:colOff>
      <xdr:row>27</xdr:row>
      <xdr:rowOff>35720</xdr:rowOff>
    </xdr:from>
    <xdr:to>
      <xdr:col>12</xdr:col>
      <xdr:colOff>123034</xdr:colOff>
      <xdr:row>33</xdr:row>
      <xdr:rowOff>41811</xdr:rowOff>
    </xdr:to>
    <xdr:sp macro="" textlink="">
      <xdr:nvSpPr>
        <xdr:cNvPr id="3" name="角丸四角形吹き出し 2"/>
        <xdr:cNvSpPr/>
      </xdr:nvSpPr>
      <xdr:spPr>
        <a:xfrm>
          <a:off x="5384008" y="5369720"/>
          <a:ext cx="3197226" cy="1377691"/>
        </a:xfrm>
        <a:prstGeom prst="wedgeRoundRectCallout">
          <a:avLst>
            <a:gd name="adj1" fmla="val -78569"/>
            <a:gd name="adj2" fmla="val 126244"/>
            <a:gd name="adj3" fmla="val 16667"/>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l"/>
          <a:r>
            <a:rPr kumimoji="1" lang="ja-JP" altLang="en-US" sz="1600" b="1">
              <a:solidFill>
                <a:srgbClr val="FF0000"/>
              </a:solidFill>
              <a:latin typeface="+mn-lt"/>
              <a:ea typeface="+mn-ea"/>
              <a:cs typeface="+mn-cs"/>
            </a:rPr>
            <a:t>本シートの室内機は、図面・見積書と同一であること</a:t>
          </a:r>
        </a:p>
      </xdr:txBody>
    </xdr:sp>
    <xdr:clientData/>
  </xdr:twoCellAnchor>
  <xdr:twoCellAnchor>
    <xdr:from>
      <xdr:col>17</xdr:col>
      <xdr:colOff>142875</xdr:colOff>
      <xdr:row>17</xdr:row>
      <xdr:rowOff>19050</xdr:rowOff>
    </xdr:from>
    <xdr:to>
      <xdr:col>37</xdr:col>
      <xdr:colOff>57150</xdr:colOff>
      <xdr:row>60</xdr:row>
      <xdr:rowOff>47625</xdr:rowOff>
    </xdr:to>
    <xdr:grpSp>
      <xdr:nvGrpSpPr>
        <xdr:cNvPr id="4" name="グループ化 8"/>
        <xdr:cNvGrpSpPr>
          <a:grpSpLocks/>
        </xdr:cNvGrpSpPr>
      </xdr:nvGrpSpPr>
      <xdr:grpSpPr bwMode="auto">
        <a:xfrm>
          <a:off x="11868150" y="3448050"/>
          <a:ext cx="9163050" cy="9858375"/>
          <a:chOff x="12049125" y="2447925"/>
          <a:chExt cx="9203531" cy="7327107"/>
        </a:xfrm>
      </xdr:grpSpPr>
      <xdr:pic>
        <xdr:nvPicPr>
          <xdr:cNvPr id="5" name="図 5" descr="http://esctlg.panasonic.biz/iportal/webapi.do?api=getCatalogviewClippedpage&amp;volumeid=PEWJ0001&amp;catalogid=3793260000&amp;designID=&amp;rpageid=3794850000&amp;rx=28&amp;ry=269&amp;rw=337&amp;rh=27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49125" y="2447925"/>
            <a:ext cx="9203531" cy="73271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テキスト ボックス 5"/>
          <xdr:cNvSpPr txBox="1"/>
        </xdr:nvSpPr>
        <xdr:spPr>
          <a:xfrm>
            <a:off x="18267727" y="3842679"/>
            <a:ext cx="784501" cy="185967"/>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spAutoFit/>
          </a:bodyPr>
          <a:lstStyle/>
          <a:p>
            <a:pPr algn="ctr"/>
            <a:r>
              <a:rPr kumimoji="1" lang="ja-JP" altLang="en-US" sz="1100">
                <a:solidFill>
                  <a:schemeClr val="bg1"/>
                </a:solidFill>
              </a:rPr>
              <a:t>最大</a:t>
            </a:r>
            <a:r>
              <a:rPr kumimoji="1" lang="en-US" altLang="ja-JP" sz="1100">
                <a:solidFill>
                  <a:schemeClr val="bg1"/>
                </a:solidFill>
              </a:rPr>
              <a:t>24</a:t>
            </a:r>
            <a:r>
              <a:rPr kumimoji="1" lang="ja-JP" altLang="en-US" sz="1100">
                <a:solidFill>
                  <a:schemeClr val="bg1"/>
                </a:solidFill>
              </a:rPr>
              <a:t>台</a:t>
            </a:r>
          </a:p>
        </xdr:txBody>
      </xdr:sp>
      <xdr:sp macro="" textlink="">
        <xdr:nvSpPr>
          <xdr:cNvPr id="7" name="テキスト ボックス 6"/>
          <xdr:cNvSpPr txBox="1"/>
        </xdr:nvSpPr>
        <xdr:spPr>
          <a:xfrm>
            <a:off x="18277294" y="8064134"/>
            <a:ext cx="784501" cy="176669"/>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spAutoFit/>
          </a:bodyPr>
          <a:lstStyle/>
          <a:p>
            <a:pPr algn="ctr"/>
            <a:r>
              <a:rPr kumimoji="1" lang="ja-JP" altLang="en-US" sz="1100">
                <a:solidFill>
                  <a:schemeClr val="bg1"/>
                </a:solidFill>
              </a:rPr>
              <a:t>最大</a:t>
            </a:r>
            <a:r>
              <a:rPr kumimoji="1" lang="en-US" altLang="ja-JP" sz="1100">
                <a:solidFill>
                  <a:schemeClr val="bg1"/>
                </a:solidFill>
              </a:rPr>
              <a:t>24</a:t>
            </a:r>
            <a:r>
              <a:rPr kumimoji="1" lang="ja-JP" altLang="en-US" sz="1100">
                <a:solidFill>
                  <a:schemeClr val="bg1"/>
                </a:solidFill>
              </a:rPr>
              <a:t>台</a:t>
            </a:r>
          </a:p>
        </xdr:txBody>
      </xdr:sp>
      <xdr:sp macro="" textlink="">
        <xdr:nvSpPr>
          <xdr:cNvPr id="8" name="正方形/長方形 7"/>
          <xdr:cNvSpPr/>
        </xdr:nvSpPr>
        <xdr:spPr>
          <a:xfrm>
            <a:off x="17827641" y="2671086"/>
            <a:ext cx="3377179" cy="2045639"/>
          </a:xfrm>
          <a:prstGeom prst="rect">
            <a:avLst/>
          </a:prstGeom>
          <a:noFill/>
          <a:ln w="317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9" name="正方形/長方形 8"/>
          <xdr:cNvSpPr/>
        </xdr:nvSpPr>
        <xdr:spPr>
          <a:xfrm>
            <a:off x="17827641" y="6892541"/>
            <a:ext cx="3377179" cy="2054937"/>
          </a:xfrm>
          <a:prstGeom prst="rect">
            <a:avLst/>
          </a:prstGeom>
          <a:noFill/>
          <a:ln w="317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wsDr>
</file>

<file path=xl/drawings/drawing3.xml><?xml version="1.0" encoding="utf-8"?>
<xdr:wsDr xmlns:xdr="http://schemas.openxmlformats.org/drawingml/2006/spreadsheetDrawing" xmlns:a="http://schemas.openxmlformats.org/drawingml/2006/main">
  <xdr:oneCellAnchor>
    <xdr:from>
      <xdr:col>5</xdr:col>
      <xdr:colOff>85726</xdr:colOff>
      <xdr:row>28</xdr:row>
      <xdr:rowOff>38243</xdr:rowOff>
    </xdr:from>
    <xdr:ext cx="3905250" cy="323564"/>
    <xdr:sp macro="" textlink="">
      <xdr:nvSpPr>
        <xdr:cNvPr id="2" name="フローチャート: 代替処理 1"/>
        <xdr:cNvSpPr/>
      </xdr:nvSpPr>
      <xdr:spPr>
        <a:xfrm>
          <a:off x="4038601" y="5600843"/>
          <a:ext cx="3905250" cy="323564"/>
        </a:xfrm>
        <a:prstGeom prst="flowChartAlternateProcess">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spAutoFit/>
        </a:bodyPr>
        <a:lstStyle/>
        <a:p>
          <a:pPr algn="ctr"/>
          <a:r>
            <a:rPr kumimoji="1" lang="ja-JP" altLang="en-US" sz="1200" b="1">
              <a:solidFill>
                <a:srgbClr val="FF0000"/>
              </a:solidFill>
            </a:rPr>
            <a:t>台数・能力の両方が「ＯＫ」となるように室内機を選定する</a:t>
          </a:r>
        </a:p>
      </xdr:txBody>
    </xdr:sp>
    <xdr:clientData/>
  </xdr:oneCellAnchor>
  <xdr:twoCellAnchor>
    <xdr:from>
      <xdr:col>6</xdr:col>
      <xdr:colOff>457200</xdr:colOff>
      <xdr:row>36</xdr:row>
      <xdr:rowOff>166946</xdr:rowOff>
    </xdr:from>
    <xdr:to>
      <xdr:col>10</xdr:col>
      <xdr:colOff>361950</xdr:colOff>
      <xdr:row>40</xdr:row>
      <xdr:rowOff>190500</xdr:rowOff>
    </xdr:to>
    <xdr:sp macro="" textlink="">
      <xdr:nvSpPr>
        <xdr:cNvPr id="3" name="角丸四角形吹き出し 2"/>
        <xdr:cNvSpPr/>
      </xdr:nvSpPr>
      <xdr:spPr>
        <a:xfrm>
          <a:off x="4867275" y="7358321"/>
          <a:ext cx="2819400" cy="842704"/>
        </a:xfrm>
        <a:prstGeom prst="wedgeRoundRectCallout">
          <a:avLst>
            <a:gd name="adj1" fmla="val -118214"/>
            <a:gd name="adj2" fmla="val -119438"/>
            <a:gd name="adj3" fmla="val 16667"/>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l"/>
          <a:r>
            <a:rPr kumimoji="1" lang="ja-JP" altLang="en-US" sz="1400" b="1">
              <a:solidFill>
                <a:srgbClr val="FF0000"/>
              </a:solidFill>
              <a:latin typeface="+mn-lt"/>
              <a:ea typeface="+mn-ea"/>
              <a:cs typeface="+mn-cs"/>
            </a:rPr>
            <a:t>本シートの室内機は、図面・見積書と同一であること</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742950</xdr:colOff>
      <xdr:row>42</xdr:row>
      <xdr:rowOff>57150</xdr:rowOff>
    </xdr:from>
    <xdr:to>
      <xdr:col>9</xdr:col>
      <xdr:colOff>904875</xdr:colOff>
      <xdr:row>43</xdr:row>
      <xdr:rowOff>171450</xdr:rowOff>
    </xdr:to>
    <xdr:sp macro="" textlink="">
      <xdr:nvSpPr>
        <xdr:cNvPr id="2" name="下矢印 1"/>
        <xdr:cNvSpPr/>
      </xdr:nvSpPr>
      <xdr:spPr>
        <a:xfrm>
          <a:off x="3648075" y="9286875"/>
          <a:ext cx="962025" cy="381000"/>
        </a:xfrm>
        <a:prstGeom prst="downArrow">
          <a:avLst/>
        </a:prstGeom>
        <a:solidFill>
          <a:schemeClr val="accent6">
            <a:lumMod val="40000"/>
            <a:lumOff val="60000"/>
          </a:schemeClr>
        </a:solidFill>
        <a:ln>
          <a:solidFill>
            <a:schemeClr val="accent6">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171450</xdr:colOff>
      <xdr:row>2</xdr:row>
      <xdr:rowOff>19050</xdr:rowOff>
    </xdr:from>
    <xdr:to>
      <xdr:col>11</xdr:col>
      <xdr:colOff>914400</xdr:colOff>
      <xdr:row>3</xdr:row>
      <xdr:rowOff>142875</xdr:rowOff>
    </xdr:to>
    <xdr:sp macro="" textlink="">
      <xdr:nvSpPr>
        <xdr:cNvPr id="3" name="テキスト ボックス 2"/>
        <xdr:cNvSpPr txBox="1"/>
      </xdr:nvSpPr>
      <xdr:spPr>
        <a:xfrm>
          <a:off x="3076575" y="19050"/>
          <a:ext cx="2609850" cy="304800"/>
        </a:xfrm>
        <a:prstGeom prst="rect">
          <a:avLst/>
        </a:prstGeom>
        <a:solidFill>
          <a:schemeClr val="lt1"/>
        </a:solidFill>
        <a:ln w="2857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100">
              <a:latin typeface="Meiryo UI" panose="020B0604030504040204" pitchFamily="50" charset="-128"/>
              <a:ea typeface="Meiryo UI" panose="020B0604030504040204" pitchFamily="50" charset="-128"/>
            </a:rPr>
            <a:t>AXHP160MA×3</a:t>
          </a:r>
          <a:r>
            <a:rPr kumimoji="1" lang="ja-JP" altLang="en-US" sz="1100">
              <a:latin typeface="Meiryo UI" panose="020B0604030504040204" pitchFamily="50" charset="-128"/>
              <a:ea typeface="Meiryo UI" panose="020B0604030504040204" pitchFamily="50" charset="-128"/>
            </a:rPr>
            <a:t>台のケースを除くすべて</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742950</xdr:colOff>
      <xdr:row>42</xdr:row>
      <xdr:rowOff>57150</xdr:rowOff>
    </xdr:from>
    <xdr:to>
      <xdr:col>9</xdr:col>
      <xdr:colOff>904875</xdr:colOff>
      <xdr:row>43</xdr:row>
      <xdr:rowOff>171450</xdr:rowOff>
    </xdr:to>
    <xdr:sp macro="" textlink="">
      <xdr:nvSpPr>
        <xdr:cNvPr id="2" name="下矢印 1"/>
        <xdr:cNvSpPr/>
      </xdr:nvSpPr>
      <xdr:spPr>
        <a:xfrm>
          <a:off x="3648075" y="10306050"/>
          <a:ext cx="962025" cy="381000"/>
        </a:xfrm>
        <a:prstGeom prst="downArrow">
          <a:avLst/>
        </a:prstGeom>
        <a:solidFill>
          <a:schemeClr val="accent6">
            <a:lumMod val="40000"/>
            <a:lumOff val="60000"/>
          </a:schemeClr>
        </a:solidFill>
        <a:ln>
          <a:solidFill>
            <a:schemeClr val="accent6">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161925</xdr:colOff>
      <xdr:row>2</xdr:row>
      <xdr:rowOff>38100</xdr:rowOff>
    </xdr:from>
    <xdr:to>
      <xdr:col>11</xdr:col>
      <xdr:colOff>904875</xdr:colOff>
      <xdr:row>3</xdr:row>
      <xdr:rowOff>161925</xdr:rowOff>
    </xdr:to>
    <xdr:sp macro="" textlink="">
      <xdr:nvSpPr>
        <xdr:cNvPr id="3" name="テキスト ボックス 2"/>
        <xdr:cNvSpPr txBox="1"/>
      </xdr:nvSpPr>
      <xdr:spPr>
        <a:xfrm>
          <a:off x="3067050" y="38100"/>
          <a:ext cx="2609850" cy="304800"/>
        </a:xfrm>
        <a:prstGeom prst="rect">
          <a:avLst/>
        </a:prstGeom>
        <a:solidFill>
          <a:schemeClr val="lt1"/>
        </a:solidFill>
        <a:ln w="2857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100">
              <a:latin typeface="Meiryo UI" panose="020B0604030504040204" pitchFamily="50" charset="-128"/>
              <a:ea typeface="Meiryo UI" panose="020B0604030504040204" pitchFamily="50" charset="-128"/>
            </a:rPr>
            <a:t>AXHP160MA×3</a:t>
          </a:r>
          <a:r>
            <a:rPr kumimoji="1" lang="ja-JP" altLang="en-US" sz="1100">
              <a:latin typeface="Meiryo UI" panose="020B0604030504040204" pitchFamily="50" charset="-128"/>
              <a:ea typeface="Meiryo UI" panose="020B0604030504040204" pitchFamily="50" charset="-128"/>
            </a:rPr>
            <a:t>台のケースのみ</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742950</xdr:colOff>
      <xdr:row>42</xdr:row>
      <xdr:rowOff>57150</xdr:rowOff>
    </xdr:from>
    <xdr:to>
      <xdr:col>9</xdr:col>
      <xdr:colOff>904875</xdr:colOff>
      <xdr:row>43</xdr:row>
      <xdr:rowOff>171450</xdr:rowOff>
    </xdr:to>
    <xdr:sp macro="" textlink="">
      <xdr:nvSpPr>
        <xdr:cNvPr id="2" name="下矢印 1"/>
        <xdr:cNvSpPr/>
      </xdr:nvSpPr>
      <xdr:spPr>
        <a:xfrm>
          <a:off x="3657600" y="9286875"/>
          <a:ext cx="962025" cy="381000"/>
        </a:xfrm>
        <a:prstGeom prst="downArrow">
          <a:avLst/>
        </a:prstGeom>
        <a:solidFill>
          <a:schemeClr val="accent6">
            <a:lumMod val="40000"/>
            <a:lumOff val="60000"/>
          </a:schemeClr>
        </a:solidFill>
        <a:ln>
          <a:solidFill>
            <a:schemeClr val="accent6">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0</xdr:colOff>
      <xdr:row>23</xdr:row>
      <xdr:rowOff>0</xdr:rowOff>
    </xdr:from>
    <xdr:to>
      <xdr:col>12</xdr:col>
      <xdr:colOff>809625</xdr:colOff>
      <xdr:row>26</xdr:row>
      <xdr:rowOff>128329</xdr:rowOff>
    </xdr:to>
    <xdr:sp macro="" textlink="">
      <xdr:nvSpPr>
        <xdr:cNvPr id="3" name="角丸四角形吹き出し 2"/>
        <xdr:cNvSpPr/>
      </xdr:nvSpPr>
      <xdr:spPr>
        <a:xfrm>
          <a:off x="3714750" y="4781550"/>
          <a:ext cx="2914650" cy="842704"/>
        </a:xfrm>
        <a:prstGeom prst="wedgeRoundRectCallout">
          <a:avLst>
            <a:gd name="adj1" fmla="val -51267"/>
            <a:gd name="adj2" fmla="val -135262"/>
            <a:gd name="adj3" fmla="val 16667"/>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l"/>
          <a:r>
            <a:rPr kumimoji="1" lang="ja-JP" altLang="en-US" sz="1400" b="1">
              <a:solidFill>
                <a:srgbClr val="FF0000"/>
              </a:solidFill>
              <a:latin typeface="+mn-lt"/>
              <a:ea typeface="+mn-ea"/>
              <a:cs typeface="+mn-cs"/>
            </a:rPr>
            <a:t>本シートの室内機は、図面・見積書と同一であること</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8</xdr:col>
      <xdr:colOff>9525</xdr:colOff>
      <xdr:row>0</xdr:row>
      <xdr:rowOff>0</xdr:rowOff>
    </xdr:from>
    <xdr:to>
      <xdr:col>11</xdr:col>
      <xdr:colOff>0</xdr:colOff>
      <xdr:row>2</xdr:row>
      <xdr:rowOff>152400</xdr:rowOff>
    </xdr:to>
    <xdr:sp macro="" textlink="">
      <xdr:nvSpPr>
        <xdr:cNvPr id="2" name="テキスト ボックス 1"/>
        <xdr:cNvSpPr txBox="1"/>
      </xdr:nvSpPr>
      <xdr:spPr>
        <a:xfrm>
          <a:off x="8105775" y="0"/>
          <a:ext cx="2047875" cy="4953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シートはパスワード保護をかける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B1:AE95"/>
  <sheetViews>
    <sheetView showGridLines="0" tabSelected="1" view="pageBreakPreview" zoomScaleNormal="100" zoomScaleSheetLayoutView="100" workbookViewId="0">
      <selection activeCell="O12" sqref="O12"/>
    </sheetView>
  </sheetViews>
  <sheetFormatPr defaultRowHeight="13.5" x14ac:dyDescent="0.4"/>
  <cols>
    <col min="1" max="1" width="1" style="115" customWidth="1"/>
    <col min="2" max="2" width="19.625" style="115" customWidth="1"/>
    <col min="3" max="3" width="8" style="115" customWidth="1"/>
    <col min="4" max="4" width="4.75" style="115" customWidth="1"/>
    <col min="5" max="5" width="6.75" style="115" customWidth="1"/>
    <col min="6" max="12" width="10.125" style="115" customWidth="1"/>
    <col min="13" max="14" width="10.125" style="116" customWidth="1"/>
    <col min="15" max="15" width="7.625" style="116" customWidth="1"/>
    <col min="16" max="16" width="7.625" style="115" customWidth="1"/>
    <col min="17" max="17" width="7.375" style="115" bestFit="1" customWidth="1"/>
    <col min="18" max="18" width="15.375" style="115" customWidth="1"/>
    <col min="19" max="19" width="4.5" style="115" customWidth="1"/>
    <col min="20" max="20" width="5.125" style="115" bestFit="1" customWidth="1"/>
    <col min="21" max="21" width="9" style="115" bestFit="1" customWidth="1"/>
    <col min="22" max="22" width="5.5" style="115" bestFit="1" customWidth="1"/>
    <col min="23" max="25" width="5.125" style="115" bestFit="1" customWidth="1"/>
    <col min="26" max="26" width="7.375" style="115" bestFit="1" customWidth="1"/>
    <col min="27" max="29" width="5.125" style="115" bestFit="1" customWidth="1"/>
    <col min="30" max="30" width="4" style="115" bestFit="1" customWidth="1"/>
    <col min="31" max="36" width="5.125" style="115" bestFit="1" customWidth="1"/>
    <col min="37" max="256" width="9" style="115"/>
    <col min="257" max="257" width="3.125" style="115" customWidth="1"/>
    <col min="258" max="258" width="19.625" style="115" customWidth="1"/>
    <col min="259" max="259" width="8" style="115" customWidth="1"/>
    <col min="260" max="260" width="4.75" style="115" customWidth="1"/>
    <col min="261" max="261" width="6.75" style="115" customWidth="1"/>
    <col min="262" max="270" width="10.125" style="115" customWidth="1"/>
    <col min="271" max="272" width="7.625" style="115" customWidth="1"/>
    <col min="273" max="273" width="7.375" style="115" bestFit="1" customWidth="1"/>
    <col min="274" max="274" width="15.375" style="115" customWidth="1"/>
    <col min="275" max="275" width="4.5" style="115" customWidth="1"/>
    <col min="276" max="276" width="5.125" style="115" bestFit="1" customWidth="1"/>
    <col min="277" max="277" width="9" style="115" bestFit="1" customWidth="1"/>
    <col min="278" max="278" width="5.5" style="115" bestFit="1" customWidth="1"/>
    <col min="279" max="281" width="5.125" style="115" bestFit="1" customWidth="1"/>
    <col min="282" max="282" width="7.375" style="115" bestFit="1" customWidth="1"/>
    <col min="283" max="285" width="5.125" style="115" bestFit="1" customWidth="1"/>
    <col min="286" max="286" width="4" style="115" bestFit="1" customWidth="1"/>
    <col min="287" max="292" width="5.125" style="115" bestFit="1" customWidth="1"/>
    <col min="293" max="512" width="9" style="115"/>
    <col min="513" max="513" width="3.125" style="115" customWidth="1"/>
    <col min="514" max="514" width="19.625" style="115" customWidth="1"/>
    <col min="515" max="515" width="8" style="115" customWidth="1"/>
    <col min="516" max="516" width="4.75" style="115" customWidth="1"/>
    <col min="517" max="517" width="6.75" style="115" customWidth="1"/>
    <col min="518" max="526" width="10.125" style="115" customWidth="1"/>
    <col min="527" max="528" width="7.625" style="115" customWidth="1"/>
    <col min="529" max="529" width="7.375" style="115" bestFit="1" customWidth="1"/>
    <col min="530" max="530" width="15.375" style="115" customWidth="1"/>
    <col min="531" max="531" width="4.5" style="115" customWidth="1"/>
    <col min="532" max="532" width="5.125" style="115" bestFit="1" customWidth="1"/>
    <col min="533" max="533" width="9" style="115" bestFit="1" customWidth="1"/>
    <col min="534" max="534" width="5.5" style="115" bestFit="1" customWidth="1"/>
    <col min="535" max="537" width="5.125" style="115" bestFit="1" customWidth="1"/>
    <col min="538" max="538" width="7.375" style="115" bestFit="1" customWidth="1"/>
    <col min="539" max="541" width="5.125" style="115" bestFit="1" customWidth="1"/>
    <col min="542" max="542" width="4" style="115" bestFit="1" customWidth="1"/>
    <col min="543" max="548" width="5.125" style="115" bestFit="1" customWidth="1"/>
    <col min="549" max="768" width="9" style="115"/>
    <col min="769" max="769" width="3.125" style="115" customWidth="1"/>
    <col min="770" max="770" width="19.625" style="115" customWidth="1"/>
    <col min="771" max="771" width="8" style="115" customWidth="1"/>
    <col min="772" max="772" width="4.75" style="115" customWidth="1"/>
    <col min="773" max="773" width="6.75" style="115" customWidth="1"/>
    <col min="774" max="782" width="10.125" style="115" customWidth="1"/>
    <col min="783" max="784" width="7.625" style="115" customWidth="1"/>
    <col min="785" max="785" width="7.375" style="115" bestFit="1" customWidth="1"/>
    <col min="786" max="786" width="15.375" style="115" customWidth="1"/>
    <col min="787" max="787" width="4.5" style="115" customWidth="1"/>
    <col min="788" max="788" width="5.125" style="115" bestFit="1" customWidth="1"/>
    <col min="789" max="789" width="9" style="115" bestFit="1" customWidth="1"/>
    <col min="790" max="790" width="5.5" style="115" bestFit="1" customWidth="1"/>
    <col min="791" max="793" width="5.125" style="115" bestFit="1" customWidth="1"/>
    <col min="794" max="794" width="7.375" style="115" bestFit="1" customWidth="1"/>
    <col min="795" max="797" width="5.125" style="115" bestFit="1" customWidth="1"/>
    <col min="798" max="798" width="4" style="115" bestFit="1" customWidth="1"/>
    <col min="799" max="804" width="5.125" style="115" bestFit="1" customWidth="1"/>
    <col min="805" max="1024" width="9" style="115"/>
    <col min="1025" max="1025" width="3.125" style="115" customWidth="1"/>
    <col min="1026" max="1026" width="19.625" style="115" customWidth="1"/>
    <col min="1027" max="1027" width="8" style="115" customWidth="1"/>
    <col min="1028" max="1028" width="4.75" style="115" customWidth="1"/>
    <col min="1029" max="1029" width="6.75" style="115" customWidth="1"/>
    <col min="1030" max="1038" width="10.125" style="115" customWidth="1"/>
    <col min="1039" max="1040" width="7.625" style="115" customWidth="1"/>
    <col min="1041" max="1041" width="7.375" style="115" bestFit="1" customWidth="1"/>
    <col min="1042" max="1042" width="15.375" style="115" customWidth="1"/>
    <col min="1043" max="1043" width="4.5" style="115" customWidth="1"/>
    <col min="1044" max="1044" width="5.125" style="115" bestFit="1" customWidth="1"/>
    <col min="1045" max="1045" width="9" style="115" bestFit="1" customWidth="1"/>
    <col min="1046" max="1046" width="5.5" style="115" bestFit="1" customWidth="1"/>
    <col min="1047" max="1049" width="5.125" style="115" bestFit="1" customWidth="1"/>
    <col min="1050" max="1050" width="7.375" style="115" bestFit="1" customWidth="1"/>
    <col min="1051" max="1053" width="5.125" style="115" bestFit="1" customWidth="1"/>
    <col min="1054" max="1054" width="4" style="115" bestFit="1" customWidth="1"/>
    <col min="1055" max="1060" width="5.125" style="115" bestFit="1" customWidth="1"/>
    <col min="1061" max="1280" width="9" style="115"/>
    <col min="1281" max="1281" width="3.125" style="115" customWidth="1"/>
    <col min="1282" max="1282" width="19.625" style="115" customWidth="1"/>
    <col min="1283" max="1283" width="8" style="115" customWidth="1"/>
    <col min="1284" max="1284" width="4.75" style="115" customWidth="1"/>
    <col min="1285" max="1285" width="6.75" style="115" customWidth="1"/>
    <col min="1286" max="1294" width="10.125" style="115" customWidth="1"/>
    <col min="1295" max="1296" width="7.625" style="115" customWidth="1"/>
    <col min="1297" max="1297" width="7.375" style="115" bestFit="1" customWidth="1"/>
    <col min="1298" max="1298" width="15.375" style="115" customWidth="1"/>
    <col min="1299" max="1299" width="4.5" style="115" customWidth="1"/>
    <col min="1300" max="1300" width="5.125" style="115" bestFit="1" customWidth="1"/>
    <col min="1301" max="1301" width="9" style="115" bestFit="1" customWidth="1"/>
    <col min="1302" max="1302" width="5.5" style="115" bestFit="1" customWidth="1"/>
    <col min="1303" max="1305" width="5.125" style="115" bestFit="1" customWidth="1"/>
    <col min="1306" max="1306" width="7.375" style="115" bestFit="1" customWidth="1"/>
    <col min="1307" max="1309" width="5.125" style="115" bestFit="1" customWidth="1"/>
    <col min="1310" max="1310" width="4" style="115" bestFit="1" customWidth="1"/>
    <col min="1311" max="1316" width="5.125" style="115" bestFit="1" customWidth="1"/>
    <col min="1317" max="1536" width="9" style="115"/>
    <col min="1537" max="1537" width="3.125" style="115" customWidth="1"/>
    <col min="1538" max="1538" width="19.625" style="115" customWidth="1"/>
    <col min="1539" max="1539" width="8" style="115" customWidth="1"/>
    <col min="1540" max="1540" width="4.75" style="115" customWidth="1"/>
    <col min="1541" max="1541" width="6.75" style="115" customWidth="1"/>
    <col min="1542" max="1550" width="10.125" style="115" customWidth="1"/>
    <col min="1551" max="1552" width="7.625" style="115" customWidth="1"/>
    <col min="1553" max="1553" width="7.375" style="115" bestFit="1" customWidth="1"/>
    <col min="1554" max="1554" width="15.375" style="115" customWidth="1"/>
    <col min="1555" max="1555" width="4.5" style="115" customWidth="1"/>
    <col min="1556" max="1556" width="5.125" style="115" bestFit="1" customWidth="1"/>
    <col min="1557" max="1557" width="9" style="115" bestFit="1" customWidth="1"/>
    <col min="1558" max="1558" width="5.5" style="115" bestFit="1" customWidth="1"/>
    <col min="1559" max="1561" width="5.125" style="115" bestFit="1" customWidth="1"/>
    <col min="1562" max="1562" width="7.375" style="115" bestFit="1" customWidth="1"/>
    <col min="1563" max="1565" width="5.125" style="115" bestFit="1" customWidth="1"/>
    <col min="1566" max="1566" width="4" style="115" bestFit="1" customWidth="1"/>
    <col min="1567" max="1572" width="5.125" style="115" bestFit="1" customWidth="1"/>
    <col min="1573" max="1792" width="9" style="115"/>
    <col min="1793" max="1793" width="3.125" style="115" customWidth="1"/>
    <col min="1794" max="1794" width="19.625" style="115" customWidth="1"/>
    <col min="1795" max="1795" width="8" style="115" customWidth="1"/>
    <col min="1796" max="1796" width="4.75" style="115" customWidth="1"/>
    <col min="1797" max="1797" width="6.75" style="115" customWidth="1"/>
    <col min="1798" max="1806" width="10.125" style="115" customWidth="1"/>
    <col min="1807" max="1808" width="7.625" style="115" customWidth="1"/>
    <col min="1809" max="1809" width="7.375" style="115" bestFit="1" customWidth="1"/>
    <col min="1810" max="1810" width="15.375" style="115" customWidth="1"/>
    <col min="1811" max="1811" width="4.5" style="115" customWidth="1"/>
    <col min="1812" max="1812" width="5.125" style="115" bestFit="1" customWidth="1"/>
    <col min="1813" max="1813" width="9" style="115" bestFit="1" customWidth="1"/>
    <col min="1814" max="1814" width="5.5" style="115" bestFit="1" customWidth="1"/>
    <col min="1815" max="1817" width="5.125" style="115" bestFit="1" customWidth="1"/>
    <col min="1818" max="1818" width="7.375" style="115" bestFit="1" customWidth="1"/>
    <col min="1819" max="1821" width="5.125" style="115" bestFit="1" customWidth="1"/>
    <col min="1822" max="1822" width="4" style="115" bestFit="1" customWidth="1"/>
    <col min="1823" max="1828" width="5.125" style="115" bestFit="1" customWidth="1"/>
    <col min="1829" max="2048" width="9" style="115"/>
    <col min="2049" max="2049" width="3.125" style="115" customWidth="1"/>
    <col min="2050" max="2050" width="19.625" style="115" customWidth="1"/>
    <col min="2051" max="2051" width="8" style="115" customWidth="1"/>
    <col min="2052" max="2052" width="4.75" style="115" customWidth="1"/>
    <col min="2053" max="2053" width="6.75" style="115" customWidth="1"/>
    <col min="2054" max="2062" width="10.125" style="115" customWidth="1"/>
    <col min="2063" max="2064" width="7.625" style="115" customWidth="1"/>
    <col min="2065" max="2065" width="7.375" style="115" bestFit="1" customWidth="1"/>
    <col min="2066" max="2066" width="15.375" style="115" customWidth="1"/>
    <col min="2067" max="2067" width="4.5" style="115" customWidth="1"/>
    <col min="2068" max="2068" width="5.125" style="115" bestFit="1" customWidth="1"/>
    <col min="2069" max="2069" width="9" style="115" bestFit="1" customWidth="1"/>
    <col min="2070" max="2070" width="5.5" style="115" bestFit="1" customWidth="1"/>
    <col min="2071" max="2073" width="5.125" style="115" bestFit="1" customWidth="1"/>
    <col min="2074" max="2074" width="7.375" style="115" bestFit="1" customWidth="1"/>
    <col min="2075" max="2077" width="5.125" style="115" bestFit="1" customWidth="1"/>
    <col min="2078" max="2078" width="4" style="115" bestFit="1" customWidth="1"/>
    <col min="2079" max="2084" width="5.125" style="115" bestFit="1" customWidth="1"/>
    <col min="2085" max="2304" width="9" style="115"/>
    <col min="2305" max="2305" width="3.125" style="115" customWidth="1"/>
    <col min="2306" max="2306" width="19.625" style="115" customWidth="1"/>
    <col min="2307" max="2307" width="8" style="115" customWidth="1"/>
    <col min="2308" max="2308" width="4.75" style="115" customWidth="1"/>
    <col min="2309" max="2309" width="6.75" style="115" customWidth="1"/>
    <col min="2310" max="2318" width="10.125" style="115" customWidth="1"/>
    <col min="2319" max="2320" width="7.625" style="115" customWidth="1"/>
    <col min="2321" max="2321" width="7.375" style="115" bestFit="1" customWidth="1"/>
    <col min="2322" max="2322" width="15.375" style="115" customWidth="1"/>
    <col min="2323" max="2323" width="4.5" style="115" customWidth="1"/>
    <col min="2324" max="2324" width="5.125" style="115" bestFit="1" customWidth="1"/>
    <col min="2325" max="2325" width="9" style="115" bestFit="1" customWidth="1"/>
    <col min="2326" max="2326" width="5.5" style="115" bestFit="1" customWidth="1"/>
    <col min="2327" max="2329" width="5.125" style="115" bestFit="1" customWidth="1"/>
    <col min="2330" max="2330" width="7.375" style="115" bestFit="1" customWidth="1"/>
    <col min="2331" max="2333" width="5.125" style="115" bestFit="1" customWidth="1"/>
    <col min="2334" max="2334" width="4" style="115" bestFit="1" customWidth="1"/>
    <col min="2335" max="2340" width="5.125" style="115" bestFit="1" customWidth="1"/>
    <col min="2341" max="2560" width="9" style="115"/>
    <col min="2561" max="2561" width="3.125" style="115" customWidth="1"/>
    <col min="2562" max="2562" width="19.625" style="115" customWidth="1"/>
    <col min="2563" max="2563" width="8" style="115" customWidth="1"/>
    <col min="2564" max="2564" width="4.75" style="115" customWidth="1"/>
    <col min="2565" max="2565" width="6.75" style="115" customWidth="1"/>
    <col min="2566" max="2574" width="10.125" style="115" customWidth="1"/>
    <col min="2575" max="2576" width="7.625" style="115" customWidth="1"/>
    <col min="2577" max="2577" width="7.375" style="115" bestFit="1" customWidth="1"/>
    <col min="2578" max="2578" width="15.375" style="115" customWidth="1"/>
    <col min="2579" max="2579" width="4.5" style="115" customWidth="1"/>
    <col min="2580" max="2580" width="5.125" style="115" bestFit="1" customWidth="1"/>
    <col min="2581" max="2581" width="9" style="115" bestFit="1" customWidth="1"/>
    <col min="2582" max="2582" width="5.5" style="115" bestFit="1" customWidth="1"/>
    <col min="2583" max="2585" width="5.125" style="115" bestFit="1" customWidth="1"/>
    <col min="2586" max="2586" width="7.375" style="115" bestFit="1" customWidth="1"/>
    <col min="2587" max="2589" width="5.125" style="115" bestFit="1" customWidth="1"/>
    <col min="2590" max="2590" width="4" style="115" bestFit="1" customWidth="1"/>
    <col min="2591" max="2596" width="5.125" style="115" bestFit="1" customWidth="1"/>
    <col min="2597" max="2816" width="9" style="115"/>
    <col min="2817" max="2817" width="3.125" style="115" customWidth="1"/>
    <col min="2818" max="2818" width="19.625" style="115" customWidth="1"/>
    <col min="2819" max="2819" width="8" style="115" customWidth="1"/>
    <col min="2820" max="2820" width="4.75" style="115" customWidth="1"/>
    <col min="2821" max="2821" width="6.75" style="115" customWidth="1"/>
    <col min="2822" max="2830" width="10.125" style="115" customWidth="1"/>
    <col min="2831" max="2832" width="7.625" style="115" customWidth="1"/>
    <col min="2833" max="2833" width="7.375" style="115" bestFit="1" customWidth="1"/>
    <col min="2834" max="2834" width="15.375" style="115" customWidth="1"/>
    <col min="2835" max="2835" width="4.5" style="115" customWidth="1"/>
    <col min="2836" max="2836" width="5.125" style="115" bestFit="1" customWidth="1"/>
    <col min="2837" max="2837" width="9" style="115" bestFit="1" customWidth="1"/>
    <col min="2838" max="2838" width="5.5" style="115" bestFit="1" customWidth="1"/>
    <col min="2839" max="2841" width="5.125" style="115" bestFit="1" customWidth="1"/>
    <col min="2842" max="2842" width="7.375" style="115" bestFit="1" customWidth="1"/>
    <col min="2843" max="2845" width="5.125" style="115" bestFit="1" customWidth="1"/>
    <col min="2846" max="2846" width="4" style="115" bestFit="1" customWidth="1"/>
    <col min="2847" max="2852" width="5.125" style="115" bestFit="1" customWidth="1"/>
    <col min="2853" max="3072" width="9" style="115"/>
    <col min="3073" max="3073" width="3.125" style="115" customWidth="1"/>
    <col min="3074" max="3074" width="19.625" style="115" customWidth="1"/>
    <col min="3075" max="3075" width="8" style="115" customWidth="1"/>
    <col min="3076" max="3076" width="4.75" style="115" customWidth="1"/>
    <col min="3077" max="3077" width="6.75" style="115" customWidth="1"/>
    <col min="3078" max="3086" width="10.125" style="115" customWidth="1"/>
    <col min="3087" max="3088" width="7.625" style="115" customWidth="1"/>
    <col min="3089" max="3089" width="7.375" style="115" bestFit="1" customWidth="1"/>
    <col min="3090" max="3090" width="15.375" style="115" customWidth="1"/>
    <col min="3091" max="3091" width="4.5" style="115" customWidth="1"/>
    <col min="3092" max="3092" width="5.125" style="115" bestFit="1" customWidth="1"/>
    <col min="3093" max="3093" width="9" style="115" bestFit="1" customWidth="1"/>
    <col min="3094" max="3094" width="5.5" style="115" bestFit="1" customWidth="1"/>
    <col min="3095" max="3097" width="5.125" style="115" bestFit="1" customWidth="1"/>
    <col min="3098" max="3098" width="7.375" style="115" bestFit="1" customWidth="1"/>
    <col min="3099" max="3101" width="5.125" style="115" bestFit="1" customWidth="1"/>
    <col min="3102" max="3102" width="4" style="115" bestFit="1" customWidth="1"/>
    <col min="3103" max="3108" width="5.125" style="115" bestFit="1" customWidth="1"/>
    <col min="3109" max="3328" width="9" style="115"/>
    <col min="3329" max="3329" width="3.125" style="115" customWidth="1"/>
    <col min="3330" max="3330" width="19.625" style="115" customWidth="1"/>
    <col min="3331" max="3331" width="8" style="115" customWidth="1"/>
    <col min="3332" max="3332" width="4.75" style="115" customWidth="1"/>
    <col min="3333" max="3333" width="6.75" style="115" customWidth="1"/>
    <col min="3334" max="3342" width="10.125" style="115" customWidth="1"/>
    <col min="3343" max="3344" width="7.625" style="115" customWidth="1"/>
    <col min="3345" max="3345" width="7.375" style="115" bestFit="1" customWidth="1"/>
    <col min="3346" max="3346" width="15.375" style="115" customWidth="1"/>
    <col min="3347" max="3347" width="4.5" style="115" customWidth="1"/>
    <col min="3348" max="3348" width="5.125" style="115" bestFit="1" customWidth="1"/>
    <col min="3349" max="3349" width="9" style="115" bestFit="1" customWidth="1"/>
    <col min="3350" max="3350" width="5.5" style="115" bestFit="1" customWidth="1"/>
    <col min="3351" max="3353" width="5.125" style="115" bestFit="1" customWidth="1"/>
    <col min="3354" max="3354" width="7.375" style="115" bestFit="1" customWidth="1"/>
    <col min="3355" max="3357" width="5.125" style="115" bestFit="1" customWidth="1"/>
    <col min="3358" max="3358" width="4" style="115" bestFit="1" customWidth="1"/>
    <col min="3359" max="3364" width="5.125" style="115" bestFit="1" customWidth="1"/>
    <col min="3365" max="3584" width="9" style="115"/>
    <col min="3585" max="3585" width="3.125" style="115" customWidth="1"/>
    <col min="3586" max="3586" width="19.625" style="115" customWidth="1"/>
    <col min="3587" max="3587" width="8" style="115" customWidth="1"/>
    <col min="3588" max="3588" width="4.75" style="115" customWidth="1"/>
    <col min="3589" max="3589" width="6.75" style="115" customWidth="1"/>
    <col min="3590" max="3598" width="10.125" style="115" customWidth="1"/>
    <col min="3599" max="3600" width="7.625" style="115" customWidth="1"/>
    <col min="3601" max="3601" width="7.375" style="115" bestFit="1" customWidth="1"/>
    <col min="3602" max="3602" width="15.375" style="115" customWidth="1"/>
    <col min="3603" max="3603" width="4.5" style="115" customWidth="1"/>
    <col min="3604" max="3604" width="5.125" style="115" bestFit="1" customWidth="1"/>
    <col min="3605" max="3605" width="9" style="115" bestFit="1" customWidth="1"/>
    <col min="3606" max="3606" width="5.5" style="115" bestFit="1" customWidth="1"/>
    <col min="3607" max="3609" width="5.125" style="115" bestFit="1" customWidth="1"/>
    <col min="3610" max="3610" width="7.375" style="115" bestFit="1" customWidth="1"/>
    <col min="3611" max="3613" width="5.125" style="115" bestFit="1" customWidth="1"/>
    <col min="3614" max="3614" width="4" style="115" bestFit="1" customWidth="1"/>
    <col min="3615" max="3620" width="5.125" style="115" bestFit="1" customWidth="1"/>
    <col min="3621" max="3840" width="9" style="115"/>
    <col min="3841" max="3841" width="3.125" style="115" customWidth="1"/>
    <col min="3842" max="3842" width="19.625" style="115" customWidth="1"/>
    <col min="3843" max="3843" width="8" style="115" customWidth="1"/>
    <col min="3844" max="3844" width="4.75" style="115" customWidth="1"/>
    <col min="3845" max="3845" width="6.75" style="115" customWidth="1"/>
    <col min="3846" max="3854" width="10.125" style="115" customWidth="1"/>
    <col min="3855" max="3856" width="7.625" style="115" customWidth="1"/>
    <col min="3857" max="3857" width="7.375" style="115" bestFit="1" customWidth="1"/>
    <col min="3858" max="3858" width="15.375" style="115" customWidth="1"/>
    <col min="3859" max="3859" width="4.5" style="115" customWidth="1"/>
    <col min="3860" max="3860" width="5.125" style="115" bestFit="1" customWidth="1"/>
    <col min="3861" max="3861" width="9" style="115" bestFit="1" customWidth="1"/>
    <col min="3862" max="3862" width="5.5" style="115" bestFit="1" customWidth="1"/>
    <col min="3863" max="3865" width="5.125" style="115" bestFit="1" customWidth="1"/>
    <col min="3866" max="3866" width="7.375" style="115" bestFit="1" customWidth="1"/>
    <col min="3867" max="3869" width="5.125" style="115" bestFit="1" customWidth="1"/>
    <col min="3870" max="3870" width="4" style="115" bestFit="1" customWidth="1"/>
    <col min="3871" max="3876" width="5.125" style="115" bestFit="1" customWidth="1"/>
    <col min="3877" max="4096" width="9" style="115"/>
    <col min="4097" max="4097" width="3.125" style="115" customWidth="1"/>
    <col min="4098" max="4098" width="19.625" style="115" customWidth="1"/>
    <col min="4099" max="4099" width="8" style="115" customWidth="1"/>
    <col min="4100" max="4100" width="4.75" style="115" customWidth="1"/>
    <col min="4101" max="4101" width="6.75" style="115" customWidth="1"/>
    <col min="4102" max="4110" width="10.125" style="115" customWidth="1"/>
    <col min="4111" max="4112" width="7.625" style="115" customWidth="1"/>
    <col min="4113" max="4113" width="7.375" style="115" bestFit="1" customWidth="1"/>
    <col min="4114" max="4114" width="15.375" style="115" customWidth="1"/>
    <col min="4115" max="4115" width="4.5" style="115" customWidth="1"/>
    <col min="4116" max="4116" width="5.125" style="115" bestFit="1" customWidth="1"/>
    <col min="4117" max="4117" width="9" style="115" bestFit="1" customWidth="1"/>
    <col min="4118" max="4118" width="5.5" style="115" bestFit="1" customWidth="1"/>
    <col min="4119" max="4121" width="5.125" style="115" bestFit="1" customWidth="1"/>
    <col min="4122" max="4122" width="7.375" style="115" bestFit="1" customWidth="1"/>
    <col min="4123" max="4125" width="5.125" style="115" bestFit="1" customWidth="1"/>
    <col min="4126" max="4126" width="4" style="115" bestFit="1" customWidth="1"/>
    <col min="4127" max="4132" width="5.125" style="115" bestFit="1" customWidth="1"/>
    <col min="4133" max="4352" width="9" style="115"/>
    <col min="4353" max="4353" width="3.125" style="115" customWidth="1"/>
    <col min="4354" max="4354" width="19.625" style="115" customWidth="1"/>
    <col min="4355" max="4355" width="8" style="115" customWidth="1"/>
    <col min="4356" max="4356" width="4.75" style="115" customWidth="1"/>
    <col min="4357" max="4357" width="6.75" style="115" customWidth="1"/>
    <col min="4358" max="4366" width="10.125" style="115" customWidth="1"/>
    <col min="4367" max="4368" width="7.625" style="115" customWidth="1"/>
    <col min="4369" max="4369" width="7.375" style="115" bestFit="1" customWidth="1"/>
    <col min="4370" max="4370" width="15.375" style="115" customWidth="1"/>
    <col min="4371" max="4371" width="4.5" style="115" customWidth="1"/>
    <col min="4372" max="4372" width="5.125" style="115" bestFit="1" customWidth="1"/>
    <col min="4373" max="4373" width="9" style="115" bestFit="1" customWidth="1"/>
    <col min="4374" max="4374" width="5.5" style="115" bestFit="1" customWidth="1"/>
    <col min="4375" max="4377" width="5.125" style="115" bestFit="1" customWidth="1"/>
    <col min="4378" max="4378" width="7.375" style="115" bestFit="1" customWidth="1"/>
    <col min="4379" max="4381" width="5.125" style="115" bestFit="1" customWidth="1"/>
    <col min="4382" max="4382" width="4" style="115" bestFit="1" customWidth="1"/>
    <col min="4383" max="4388" width="5.125" style="115" bestFit="1" customWidth="1"/>
    <col min="4389" max="4608" width="9" style="115"/>
    <col min="4609" max="4609" width="3.125" style="115" customWidth="1"/>
    <col min="4610" max="4610" width="19.625" style="115" customWidth="1"/>
    <col min="4611" max="4611" width="8" style="115" customWidth="1"/>
    <col min="4612" max="4612" width="4.75" style="115" customWidth="1"/>
    <col min="4613" max="4613" width="6.75" style="115" customWidth="1"/>
    <col min="4614" max="4622" width="10.125" style="115" customWidth="1"/>
    <col min="4623" max="4624" width="7.625" style="115" customWidth="1"/>
    <col min="4625" max="4625" width="7.375" style="115" bestFit="1" customWidth="1"/>
    <col min="4626" max="4626" width="15.375" style="115" customWidth="1"/>
    <col min="4627" max="4627" width="4.5" style="115" customWidth="1"/>
    <col min="4628" max="4628" width="5.125" style="115" bestFit="1" customWidth="1"/>
    <col min="4629" max="4629" width="9" style="115" bestFit="1" customWidth="1"/>
    <col min="4630" max="4630" width="5.5" style="115" bestFit="1" customWidth="1"/>
    <col min="4631" max="4633" width="5.125" style="115" bestFit="1" customWidth="1"/>
    <col min="4634" max="4634" width="7.375" style="115" bestFit="1" customWidth="1"/>
    <col min="4635" max="4637" width="5.125" style="115" bestFit="1" customWidth="1"/>
    <col min="4638" max="4638" width="4" style="115" bestFit="1" customWidth="1"/>
    <col min="4639" max="4644" width="5.125" style="115" bestFit="1" customWidth="1"/>
    <col min="4645" max="4864" width="9" style="115"/>
    <col min="4865" max="4865" width="3.125" style="115" customWidth="1"/>
    <col min="4866" max="4866" width="19.625" style="115" customWidth="1"/>
    <col min="4867" max="4867" width="8" style="115" customWidth="1"/>
    <col min="4868" max="4868" width="4.75" style="115" customWidth="1"/>
    <col min="4869" max="4869" width="6.75" style="115" customWidth="1"/>
    <col min="4870" max="4878" width="10.125" style="115" customWidth="1"/>
    <col min="4879" max="4880" width="7.625" style="115" customWidth="1"/>
    <col min="4881" max="4881" width="7.375" style="115" bestFit="1" customWidth="1"/>
    <col min="4882" max="4882" width="15.375" style="115" customWidth="1"/>
    <col min="4883" max="4883" width="4.5" style="115" customWidth="1"/>
    <col min="4884" max="4884" width="5.125" style="115" bestFit="1" customWidth="1"/>
    <col min="4885" max="4885" width="9" style="115" bestFit="1" customWidth="1"/>
    <col min="4886" max="4886" width="5.5" style="115" bestFit="1" customWidth="1"/>
    <col min="4887" max="4889" width="5.125" style="115" bestFit="1" customWidth="1"/>
    <col min="4890" max="4890" width="7.375" style="115" bestFit="1" customWidth="1"/>
    <col min="4891" max="4893" width="5.125" style="115" bestFit="1" customWidth="1"/>
    <col min="4894" max="4894" width="4" style="115" bestFit="1" customWidth="1"/>
    <col min="4895" max="4900" width="5.125" style="115" bestFit="1" customWidth="1"/>
    <col min="4901" max="5120" width="9" style="115"/>
    <col min="5121" max="5121" width="3.125" style="115" customWidth="1"/>
    <col min="5122" max="5122" width="19.625" style="115" customWidth="1"/>
    <col min="5123" max="5123" width="8" style="115" customWidth="1"/>
    <col min="5124" max="5124" width="4.75" style="115" customWidth="1"/>
    <col min="5125" max="5125" width="6.75" style="115" customWidth="1"/>
    <col min="5126" max="5134" width="10.125" style="115" customWidth="1"/>
    <col min="5135" max="5136" width="7.625" style="115" customWidth="1"/>
    <col min="5137" max="5137" width="7.375" style="115" bestFit="1" customWidth="1"/>
    <col min="5138" max="5138" width="15.375" style="115" customWidth="1"/>
    <col min="5139" max="5139" width="4.5" style="115" customWidth="1"/>
    <col min="5140" max="5140" width="5.125" style="115" bestFit="1" customWidth="1"/>
    <col min="5141" max="5141" width="9" style="115" bestFit="1" customWidth="1"/>
    <col min="5142" max="5142" width="5.5" style="115" bestFit="1" customWidth="1"/>
    <col min="5143" max="5145" width="5.125" style="115" bestFit="1" customWidth="1"/>
    <col min="5146" max="5146" width="7.375" style="115" bestFit="1" customWidth="1"/>
    <col min="5147" max="5149" width="5.125" style="115" bestFit="1" customWidth="1"/>
    <col min="5150" max="5150" width="4" style="115" bestFit="1" customWidth="1"/>
    <col min="5151" max="5156" width="5.125" style="115" bestFit="1" customWidth="1"/>
    <col min="5157" max="5376" width="9" style="115"/>
    <col min="5377" max="5377" width="3.125" style="115" customWidth="1"/>
    <col min="5378" max="5378" width="19.625" style="115" customWidth="1"/>
    <col min="5379" max="5379" width="8" style="115" customWidth="1"/>
    <col min="5380" max="5380" width="4.75" style="115" customWidth="1"/>
    <col min="5381" max="5381" width="6.75" style="115" customWidth="1"/>
    <col min="5382" max="5390" width="10.125" style="115" customWidth="1"/>
    <col min="5391" max="5392" width="7.625" style="115" customWidth="1"/>
    <col min="5393" max="5393" width="7.375" style="115" bestFit="1" customWidth="1"/>
    <col min="5394" max="5394" width="15.375" style="115" customWidth="1"/>
    <col min="5395" max="5395" width="4.5" style="115" customWidth="1"/>
    <col min="5396" max="5396" width="5.125" style="115" bestFit="1" customWidth="1"/>
    <col min="5397" max="5397" width="9" style="115" bestFit="1" customWidth="1"/>
    <col min="5398" max="5398" width="5.5" style="115" bestFit="1" customWidth="1"/>
    <col min="5399" max="5401" width="5.125" style="115" bestFit="1" customWidth="1"/>
    <col min="5402" max="5402" width="7.375" style="115" bestFit="1" customWidth="1"/>
    <col min="5403" max="5405" width="5.125" style="115" bestFit="1" customWidth="1"/>
    <col min="5406" max="5406" width="4" style="115" bestFit="1" customWidth="1"/>
    <col min="5407" max="5412" width="5.125" style="115" bestFit="1" customWidth="1"/>
    <col min="5413" max="5632" width="9" style="115"/>
    <col min="5633" max="5633" width="3.125" style="115" customWidth="1"/>
    <col min="5634" max="5634" width="19.625" style="115" customWidth="1"/>
    <col min="5635" max="5635" width="8" style="115" customWidth="1"/>
    <col min="5636" max="5636" width="4.75" style="115" customWidth="1"/>
    <col min="5637" max="5637" width="6.75" style="115" customWidth="1"/>
    <col min="5638" max="5646" width="10.125" style="115" customWidth="1"/>
    <col min="5647" max="5648" width="7.625" style="115" customWidth="1"/>
    <col min="5649" max="5649" width="7.375" style="115" bestFit="1" customWidth="1"/>
    <col min="5650" max="5650" width="15.375" style="115" customWidth="1"/>
    <col min="5651" max="5651" width="4.5" style="115" customWidth="1"/>
    <col min="5652" max="5652" width="5.125" style="115" bestFit="1" customWidth="1"/>
    <col min="5653" max="5653" width="9" style="115" bestFit="1" customWidth="1"/>
    <col min="5654" max="5654" width="5.5" style="115" bestFit="1" customWidth="1"/>
    <col min="5655" max="5657" width="5.125" style="115" bestFit="1" customWidth="1"/>
    <col min="5658" max="5658" width="7.375" style="115" bestFit="1" customWidth="1"/>
    <col min="5659" max="5661" width="5.125" style="115" bestFit="1" customWidth="1"/>
    <col min="5662" max="5662" width="4" style="115" bestFit="1" customWidth="1"/>
    <col min="5663" max="5668" width="5.125" style="115" bestFit="1" customWidth="1"/>
    <col min="5669" max="5888" width="9" style="115"/>
    <col min="5889" max="5889" width="3.125" style="115" customWidth="1"/>
    <col min="5890" max="5890" width="19.625" style="115" customWidth="1"/>
    <col min="5891" max="5891" width="8" style="115" customWidth="1"/>
    <col min="5892" max="5892" width="4.75" style="115" customWidth="1"/>
    <col min="5893" max="5893" width="6.75" style="115" customWidth="1"/>
    <col min="5894" max="5902" width="10.125" style="115" customWidth="1"/>
    <col min="5903" max="5904" width="7.625" style="115" customWidth="1"/>
    <col min="5905" max="5905" width="7.375" style="115" bestFit="1" customWidth="1"/>
    <col min="5906" max="5906" width="15.375" style="115" customWidth="1"/>
    <col min="5907" max="5907" width="4.5" style="115" customWidth="1"/>
    <col min="5908" max="5908" width="5.125" style="115" bestFit="1" customWidth="1"/>
    <col min="5909" max="5909" width="9" style="115" bestFit="1" customWidth="1"/>
    <col min="5910" max="5910" width="5.5" style="115" bestFit="1" customWidth="1"/>
    <col min="5911" max="5913" width="5.125" style="115" bestFit="1" customWidth="1"/>
    <col min="5914" max="5914" width="7.375" style="115" bestFit="1" customWidth="1"/>
    <col min="5915" max="5917" width="5.125" style="115" bestFit="1" customWidth="1"/>
    <col min="5918" max="5918" width="4" style="115" bestFit="1" customWidth="1"/>
    <col min="5919" max="5924" width="5.125" style="115" bestFit="1" customWidth="1"/>
    <col min="5925" max="6144" width="9" style="115"/>
    <col min="6145" max="6145" width="3.125" style="115" customWidth="1"/>
    <col min="6146" max="6146" width="19.625" style="115" customWidth="1"/>
    <col min="6147" max="6147" width="8" style="115" customWidth="1"/>
    <col min="6148" max="6148" width="4.75" style="115" customWidth="1"/>
    <col min="6149" max="6149" width="6.75" style="115" customWidth="1"/>
    <col min="6150" max="6158" width="10.125" style="115" customWidth="1"/>
    <col min="6159" max="6160" width="7.625" style="115" customWidth="1"/>
    <col min="6161" max="6161" width="7.375" style="115" bestFit="1" customWidth="1"/>
    <col min="6162" max="6162" width="15.375" style="115" customWidth="1"/>
    <col min="6163" max="6163" width="4.5" style="115" customWidth="1"/>
    <col min="6164" max="6164" width="5.125" style="115" bestFit="1" customWidth="1"/>
    <col min="6165" max="6165" width="9" style="115" bestFit="1" customWidth="1"/>
    <col min="6166" max="6166" width="5.5" style="115" bestFit="1" customWidth="1"/>
    <col min="6167" max="6169" width="5.125" style="115" bestFit="1" customWidth="1"/>
    <col min="6170" max="6170" width="7.375" style="115" bestFit="1" customWidth="1"/>
    <col min="6171" max="6173" width="5.125" style="115" bestFit="1" customWidth="1"/>
    <col min="6174" max="6174" width="4" style="115" bestFit="1" customWidth="1"/>
    <col min="6175" max="6180" width="5.125" style="115" bestFit="1" customWidth="1"/>
    <col min="6181" max="6400" width="9" style="115"/>
    <col min="6401" max="6401" width="3.125" style="115" customWidth="1"/>
    <col min="6402" max="6402" width="19.625" style="115" customWidth="1"/>
    <col min="6403" max="6403" width="8" style="115" customWidth="1"/>
    <col min="6404" max="6404" width="4.75" style="115" customWidth="1"/>
    <col min="6405" max="6405" width="6.75" style="115" customWidth="1"/>
    <col min="6406" max="6414" width="10.125" style="115" customWidth="1"/>
    <col min="6415" max="6416" width="7.625" style="115" customWidth="1"/>
    <col min="6417" max="6417" width="7.375" style="115" bestFit="1" customWidth="1"/>
    <col min="6418" max="6418" width="15.375" style="115" customWidth="1"/>
    <col min="6419" max="6419" width="4.5" style="115" customWidth="1"/>
    <col min="6420" max="6420" width="5.125" style="115" bestFit="1" customWidth="1"/>
    <col min="6421" max="6421" width="9" style="115" bestFit="1" customWidth="1"/>
    <col min="6422" max="6422" width="5.5" style="115" bestFit="1" customWidth="1"/>
    <col min="6423" max="6425" width="5.125" style="115" bestFit="1" customWidth="1"/>
    <col min="6426" max="6426" width="7.375" style="115" bestFit="1" customWidth="1"/>
    <col min="6427" max="6429" width="5.125" style="115" bestFit="1" customWidth="1"/>
    <col min="6430" max="6430" width="4" style="115" bestFit="1" customWidth="1"/>
    <col min="6431" max="6436" width="5.125" style="115" bestFit="1" customWidth="1"/>
    <col min="6437" max="6656" width="9" style="115"/>
    <col min="6657" max="6657" width="3.125" style="115" customWidth="1"/>
    <col min="6658" max="6658" width="19.625" style="115" customWidth="1"/>
    <col min="6659" max="6659" width="8" style="115" customWidth="1"/>
    <col min="6660" max="6660" width="4.75" style="115" customWidth="1"/>
    <col min="6661" max="6661" width="6.75" style="115" customWidth="1"/>
    <col min="6662" max="6670" width="10.125" style="115" customWidth="1"/>
    <col min="6671" max="6672" width="7.625" style="115" customWidth="1"/>
    <col min="6673" max="6673" width="7.375" style="115" bestFit="1" customWidth="1"/>
    <col min="6674" max="6674" width="15.375" style="115" customWidth="1"/>
    <col min="6675" max="6675" width="4.5" style="115" customWidth="1"/>
    <col min="6676" max="6676" width="5.125" style="115" bestFit="1" customWidth="1"/>
    <col min="6677" max="6677" width="9" style="115" bestFit="1" customWidth="1"/>
    <col min="6678" max="6678" width="5.5" style="115" bestFit="1" customWidth="1"/>
    <col min="6679" max="6681" width="5.125" style="115" bestFit="1" customWidth="1"/>
    <col min="6682" max="6682" width="7.375" style="115" bestFit="1" customWidth="1"/>
    <col min="6683" max="6685" width="5.125" style="115" bestFit="1" customWidth="1"/>
    <col min="6686" max="6686" width="4" style="115" bestFit="1" customWidth="1"/>
    <col min="6687" max="6692" width="5.125" style="115" bestFit="1" customWidth="1"/>
    <col min="6693" max="6912" width="9" style="115"/>
    <col min="6913" max="6913" width="3.125" style="115" customWidth="1"/>
    <col min="6914" max="6914" width="19.625" style="115" customWidth="1"/>
    <col min="6915" max="6915" width="8" style="115" customWidth="1"/>
    <col min="6916" max="6916" width="4.75" style="115" customWidth="1"/>
    <col min="6917" max="6917" width="6.75" style="115" customWidth="1"/>
    <col min="6918" max="6926" width="10.125" style="115" customWidth="1"/>
    <col min="6927" max="6928" width="7.625" style="115" customWidth="1"/>
    <col min="6929" max="6929" width="7.375" style="115" bestFit="1" customWidth="1"/>
    <col min="6930" max="6930" width="15.375" style="115" customWidth="1"/>
    <col min="6931" max="6931" width="4.5" style="115" customWidth="1"/>
    <col min="6932" max="6932" width="5.125" style="115" bestFit="1" customWidth="1"/>
    <col min="6933" max="6933" width="9" style="115" bestFit="1" customWidth="1"/>
    <col min="6934" max="6934" width="5.5" style="115" bestFit="1" customWidth="1"/>
    <col min="6935" max="6937" width="5.125" style="115" bestFit="1" customWidth="1"/>
    <col min="6938" max="6938" width="7.375" style="115" bestFit="1" customWidth="1"/>
    <col min="6939" max="6941" width="5.125" style="115" bestFit="1" customWidth="1"/>
    <col min="6942" max="6942" width="4" style="115" bestFit="1" customWidth="1"/>
    <col min="6943" max="6948" width="5.125" style="115" bestFit="1" customWidth="1"/>
    <col min="6949" max="7168" width="9" style="115"/>
    <col min="7169" max="7169" width="3.125" style="115" customWidth="1"/>
    <col min="7170" max="7170" width="19.625" style="115" customWidth="1"/>
    <col min="7171" max="7171" width="8" style="115" customWidth="1"/>
    <col min="7172" max="7172" width="4.75" style="115" customWidth="1"/>
    <col min="7173" max="7173" width="6.75" style="115" customWidth="1"/>
    <col min="7174" max="7182" width="10.125" style="115" customWidth="1"/>
    <col min="7183" max="7184" width="7.625" style="115" customWidth="1"/>
    <col min="7185" max="7185" width="7.375" style="115" bestFit="1" customWidth="1"/>
    <col min="7186" max="7186" width="15.375" style="115" customWidth="1"/>
    <col min="7187" max="7187" width="4.5" style="115" customWidth="1"/>
    <col min="7188" max="7188" width="5.125" style="115" bestFit="1" customWidth="1"/>
    <col min="7189" max="7189" width="9" style="115" bestFit="1" customWidth="1"/>
    <col min="7190" max="7190" width="5.5" style="115" bestFit="1" customWidth="1"/>
    <col min="7191" max="7193" width="5.125" style="115" bestFit="1" customWidth="1"/>
    <col min="7194" max="7194" width="7.375" style="115" bestFit="1" customWidth="1"/>
    <col min="7195" max="7197" width="5.125" style="115" bestFit="1" customWidth="1"/>
    <col min="7198" max="7198" width="4" style="115" bestFit="1" customWidth="1"/>
    <col min="7199" max="7204" width="5.125" style="115" bestFit="1" customWidth="1"/>
    <col min="7205" max="7424" width="9" style="115"/>
    <col min="7425" max="7425" width="3.125" style="115" customWidth="1"/>
    <col min="7426" max="7426" width="19.625" style="115" customWidth="1"/>
    <col min="7427" max="7427" width="8" style="115" customWidth="1"/>
    <col min="7428" max="7428" width="4.75" style="115" customWidth="1"/>
    <col min="7429" max="7429" width="6.75" style="115" customWidth="1"/>
    <col min="7430" max="7438" width="10.125" style="115" customWidth="1"/>
    <col min="7439" max="7440" width="7.625" style="115" customWidth="1"/>
    <col min="7441" max="7441" width="7.375" style="115" bestFit="1" customWidth="1"/>
    <col min="7442" max="7442" width="15.375" style="115" customWidth="1"/>
    <col min="7443" max="7443" width="4.5" style="115" customWidth="1"/>
    <col min="7444" max="7444" width="5.125" style="115" bestFit="1" customWidth="1"/>
    <col min="7445" max="7445" width="9" style="115" bestFit="1" customWidth="1"/>
    <col min="7446" max="7446" width="5.5" style="115" bestFit="1" customWidth="1"/>
    <col min="7447" max="7449" width="5.125" style="115" bestFit="1" customWidth="1"/>
    <col min="7450" max="7450" width="7.375" style="115" bestFit="1" customWidth="1"/>
    <col min="7451" max="7453" width="5.125" style="115" bestFit="1" customWidth="1"/>
    <col min="7454" max="7454" width="4" style="115" bestFit="1" customWidth="1"/>
    <col min="7455" max="7460" width="5.125" style="115" bestFit="1" customWidth="1"/>
    <col min="7461" max="7680" width="9" style="115"/>
    <col min="7681" max="7681" width="3.125" style="115" customWidth="1"/>
    <col min="7682" max="7682" width="19.625" style="115" customWidth="1"/>
    <col min="7683" max="7683" width="8" style="115" customWidth="1"/>
    <col min="7684" max="7684" width="4.75" style="115" customWidth="1"/>
    <col min="7685" max="7685" width="6.75" style="115" customWidth="1"/>
    <col min="7686" max="7694" width="10.125" style="115" customWidth="1"/>
    <col min="7695" max="7696" width="7.625" style="115" customWidth="1"/>
    <col min="7697" max="7697" width="7.375" style="115" bestFit="1" customWidth="1"/>
    <col min="7698" max="7698" width="15.375" style="115" customWidth="1"/>
    <col min="7699" max="7699" width="4.5" style="115" customWidth="1"/>
    <col min="7700" max="7700" width="5.125" style="115" bestFit="1" customWidth="1"/>
    <col min="7701" max="7701" width="9" style="115" bestFit="1" customWidth="1"/>
    <col min="7702" max="7702" width="5.5" style="115" bestFit="1" customWidth="1"/>
    <col min="7703" max="7705" width="5.125" style="115" bestFit="1" customWidth="1"/>
    <col min="7706" max="7706" width="7.375" style="115" bestFit="1" customWidth="1"/>
    <col min="7707" max="7709" width="5.125" style="115" bestFit="1" customWidth="1"/>
    <col min="7710" max="7710" width="4" style="115" bestFit="1" customWidth="1"/>
    <col min="7711" max="7716" width="5.125" style="115" bestFit="1" customWidth="1"/>
    <col min="7717" max="7936" width="9" style="115"/>
    <col min="7937" max="7937" width="3.125" style="115" customWidth="1"/>
    <col min="7938" max="7938" width="19.625" style="115" customWidth="1"/>
    <col min="7939" max="7939" width="8" style="115" customWidth="1"/>
    <col min="7940" max="7940" width="4.75" style="115" customWidth="1"/>
    <col min="7941" max="7941" width="6.75" style="115" customWidth="1"/>
    <col min="7942" max="7950" width="10.125" style="115" customWidth="1"/>
    <col min="7951" max="7952" width="7.625" style="115" customWidth="1"/>
    <col min="7953" max="7953" width="7.375" style="115" bestFit="1" customWidth="1"/>
    <col min="7954" max="7954" width="15.375" style="115" customWidth="1"/>
    <col min="7955" max="7955" width="4.5" style="115" customWidth="1"/>
    <col min="7956" max="7956" width="5.125" style="115" bestFit="1" customWidth="1"/>
    <col min="7957" max="7957" width="9" style="115" bestFit="1" customWidth="1"/>
    <col min="7958" max="7958" width="5.5" style="115" bestFit="1" customWidth="1"/>
    <col min="7959" max="7961" width="5.125" style="115" bestFit="1" customWidth="1"/>
    <col min="7962" max="7962" width="7.375" style="115" bestFit="1" customWidth="1"/>
    <col min="7963" max="7965" width="5.125" style="115" bestFit="1" customWidth="1"/>
    <col min="7966" max="7966" width="4" style="115" bestFit="1" customWidth="1"/>
    <col min="7967" max="7972" width="5.125" style="115" bestFit="1" customWidth="1"/>
    <col min="7973" max="8192" width="9" style="115"/>
    <col min="8193" max="8193" width="3.125" style="115" customWidth="1"/>
    <col min="8194" max="8194" width="19.625" style="115" customWidth="1"/>
    <col min="8195" max="8195" width="8" style="115" customWidth="1"/>
    <col min="8196" max="8196" width="4.75" style="115" customWidth="1"/>
    <col min="8197" max="8197" width="6.75" style="115" customWidth="1"/>
    <col min="8198" max="8206" width="10.125" style="115" customWidth="1"/>
    <col min="8207" max="8208" width="7.625" style="115" customWidth="1"/>
    <col min="8209" max="8209" width="7.375" style="115" bestFit="1" customWidth="1"/>
    <col min="8210" max="8210" width="15.375" style="115" customWidth="1"/>
    <col min="8211" max="8211" width="4.5" style="115" customWidth="1"/>
    <col min="8212" max="8212" width="5.125" style="115" bestFit="1" customWidth="1"/>
    <col min="8213" max="8213" width="9" style="115" bestFit="1" customWidth="1"/>
    <col min="8214" max="8214" width="5.5" style="115" bestFit="1" customWidth="1"/>
    <col min="8215" max="8217" width="5.125" style="115" bestFit="1" customWidth="1"/>
    <col min="8218" max="8218" width="7.375" style="115" bestFit="1" customWidth="1"/>
    <col min="8219" max="8221" width="5.125" style="115" bestFit="1" customWidth="1"/>
    <col min="8222" max="8222" width="4" style="115" bestFit="1" customWidth="1"/>
    <col min="8223" max="8228" width="5.125" style="115" bestFit="1" customWidth="1"/>
    <col min="8229" max="8448" width="9" style="115"/>
    <col min="8449" max="8449" width="3.125" style="115" customWidth="1"/>
    <col min="8450" max="8450" width="19.625" style="115" customWidth="1"/>
    <col min="8451" max="8451" width="8" style="115" customWidth="1"/>
    <col min="8452" max="8452" width="4.75" style="115" customWidth="1"/>
    <col min="8453" max="8453" width="6.75" style="115" customWidth="1"/>
    <col min="8454" max="8462" width="10.125" style="115" customWidth="1"/>
    <col min="8463" max="8464" width="7.625" style="115" customWidth="1"/>
    <col min="8465" max="8465" width="7.375" style="115" bestFit="1" customWidth="1"/>
    <col min="8466" max="8466" width="15.375" style="115" customWidth="1"/>
    <col min="8467" max="8467" width="4.5" style="115" customWidth="1"/>
    <col min="8468" max="8468" width="5.125" style="115" bestFit="1" customWidth="1"/>
    <col min="8469" max="8469" width="9" style="115" bestFit="1" customWidth="1"/>
    <col min="8470" max="8470" width="5.5" style="115" bestFit="1" customWidth="1"/>
    <col min="8471" max="8473" width="5.125" style="115" bestFit="1" customWidth="1"/>
    <col min="8474" max="8474" width="7.375" style="115" bestFit="1" customWidth="1"/>
    <col min="8475" max="8477" width="5.125" style="115" bestFit="1" customWidth="1"/>
    <col min="8478" max="8478" width="4" style="115" bestFit="1" customWidth="1"/>
    <col min="8479" max="8484" width="5.125" style="115" bestFit="1" customWidth="1"/>
    <col min="8485" max="8704" width="9" style="115"/>
    <col min="8705" max="8705" width="3.125" style="115" customWidth="1"/>
    <col min="8706" max="8706" width="19.625" style="115" customWidth="1"/>
    <col min="8707" max="8707" width="8" style="115" customWidth="1"/>
    <col min="8708" max="8708" width="4.75" style="115" customWidth="1"/>
    <col min="8709" max="8709" width="6.75" style="115" customWidth="1"/>
    <col min="8710" max="8718" width="10.125" style="115" customWidth="1"/>
    <col min="8719" max="8720" width="7.625" style="115" customWidth="1"/>
    <col min="8721" max="8721" width="7.375" style="115" bestFit="1" customWidth="1"/>
    <col min="8722" max="8722" width="15.375" style="115" customWidth="1"/>
    <col min="8723" max="8723" width="4.5" style="115" customWidth="1"/>
    <col min="8724" max="8724" width="5.125" style="115" bestFit="1" customWidth="1"/>
    <col min="8725" max="8725" width="9" style="115" bestFit="1" customWidth="1"/>
    <col min="8726" max="8726" width="5.5" style="115" bestFit="1" customWidth="1"/>
    <col min="8727" max="8729" width="5.125" style="115" bestFit="1" customWidth="1"/>
    <col min="8730" max="8730" width="7.375" style="115" bestFit="1" customWidth="1"/>
    <col min="8731" max="8733" width="5.125" style="115" bestFit="1" customWidth="1"/>
    <col min="8734" max="8734" width="4" style="115" bestFit="1" customWidth="1"/>
    <col min="8735" max="8740" width="5.125" style="115" bestFit="1" customWidth="1"/>
    <col min="8741" max="8960" width="9" style="115"/>
    <col min="8961" max="8961" width="3.125" style="115" customWidth="1"/>
    <col min="8962" max="8962" width="19.625" style="115" customWidth="1"/>
    <col min="8963" max="8963" width="8" style="115" customWidth="1"/>
    <col min="8964" max="8964" width="4.75" style="115" customWidth="1"/>
    <col min="8965" max="8965" width="6.75" style="115" customWidth="1"/>
    <col min="8966" max="8974" width="10.125" style="115" customWidth="1"/>
    <col min="8975" max="8976" width="7.625" style="115" customWidth="1"/>
    <col min="8977" max="8977" width="7.375" style="115" bestFit="1" customWidth="1"/>
    <col min="8978" max="8978" width="15.375" style="115" customWidth="1"/>
    <col min="8979" max="8979" width="4.5" style="115" customWidth="1"/>
    <col min="8980" max="8980" width="5.125" style="115" bestFit="1" customWidth="1"/>
    <col min="8981" max="8981" width="9" style="115" bestFit="1" customWidth="1"/>
    <col min="8982" max="8982" width="5.5" style="115" bestFit="1" customWidth="1"/>
    <col min="8983" max="8985" width="5.125" style="115" bestFit="1" customWidth="1"/>
    <col min="8986" max="8986" width="7.375" style="115" bestFit="1" customWidth="1"/>
    <col min="8987" max="8989" width="5.125" style="115" bestFit="1" customWidth="1"/>
    <col min="8990" max="8990" width="4" style="115" bestFit="1" customWidth="1"/>
    <col min="8991" max="8996" width="5.125" style="115" bestFit="1" customWidth="1"/>
    <col min="8997" max="9216" width="9" style="115"/>
    <col min="9217" max="9217" width="3.125" style="115" customWidth="1"/>
    <col min="9218" max="9218" width="19.625" style="115" customWidth="1"/>
    <col min="9219" max="9219" width="8" style="115" customWidth="1"/>
    <col min="9220" max="9220" width="4.75" style="115" customWidth="1"/>
    <col min="9221" max="9221" width="6.75" style="115" customWidth="1"/>
    <col min="9222" max="9230" width="10.125" style="115" customWidth="1"/>
    <col min="9231" max="9232" width="7.625" style="115" customWidth="1"/>
    <col min="9233" max="9233" width="7.375" style="115" bestFit="1" customWidth="1"/>
    <col min="9234" max="9234" width="15.375" style="115" customWidth="1"/>
    <col min="9235" max="9235" width="4.5" style="115" customWidth="1"/>
    <col min="9236" max="9236" width="5.125" style="115" bestFit="1" customWidth="1"/>
    <col min="9237" max="9237" width="9" style="115" bestFit="1" customWidth="1"/>
    <col min="9238" max="9238" width="5.5" style="115" bestFit="1" customWidth="1"/>
    <col min="9239" max="9241" width="5.125" style="115" bestFit="1" customWidth="1"/>
    <col min="9242" max="9242" width="7.375" style="115" bestFit="1" customWidth="1"/>
    <col min="9243" max="9245" width="5.125" style="115" bestFit="1" customWidth="1"/>
    <col min="9246" max="9246" width="4" style="115" bestFit="1" customWidth="1"/>
    <col min="9247" max="9252" width="5.125" style="115" bestFit="1" customWidth="1"/>
    <col min="9253" max="9472" width="9" style="115"/>
    <col min="9473" max="9473" width="3.125" style="115" customWidth="1"/>
    <col min="9474" max="9474" width="19.625" style="115" customWidth="1"/>
    <col min="9475" max="9475" width="8" style="115" customWidth="1"/>
    <col min="9476" max="9476" width="4.75" style="115" customWidth="1"/>
    <col min="9477" max="9477" width="6.75" style="115" customWidth="1"/>
    <col min="9478" max="9486" width="10.125" style="115" customWidth="1"/>
    <col min="9487" max="9488" width="7.625" style="115" customWidth="1"/>
    <col min="9489" max="9489" width="7.375" style="115" bestFit="1" customWidth="1"/>
    <col min="9490" max="9490" width="15.375" style="115" customWidth="1"/>
    <col min="9491" max="9491" width="4.5" style="115" customWidth="1"/>
    <col min="9492" max="9492" width="5.125" style="115" bestFit="1" customWidth="1"/>
    <col min="9493" max="9493" width="9" style="115" bestFit="1" customWidth="1"/>
    <col min="9494" max="9494" width="5.5" style="115" bestFit="1" customWidth="1"/>
    <col min="9495" max="9497" width="5.125" style="115" bestFit="1" customWidth="1"/>
    <col min="9498" max="9498" width="7.375" style="115" bestFit="1" customWidth="1"/>
    <col min="9499" max="9501" width="5.125" style="115" bestFit="1" customWidth="1"/>
    <col min="9502" max="9502" width="4" style="115" bestFit="1" customWidth="1"/>
    <col min="9503" max="9508" width="5.125" style="115" bestFit="1" customWidth="1"/>
    <col min="9509" max="9728" width="9" style="115"/>
    <col min="9729" max="9729" width="3.125" style="115" customWidth="1"/>
    <col min="9730" max="9730" width="19.625" style="115" customWidth="1"/>
    <col min="9731" max="9731" width="8" style="115" customWidth="1"/>
    <col min="9732" max="9732" width="4.75" style="115" customWidth="1"/>
    <col min="9733" max="9733" width="6.75" style="115" customWidth="1"/>
    <col min="9734" max="9742" width="10.125" style="115" customWidth="1"/>
    <col min="9743" max="9744" width="7.625" style="115" customWidth="1"/>
    <col min="9745" max="9745" width="7.375" style="115" bestFit="1" customWidth="1"/>
    <col min="9746" max="9746" width="15.375" style="115" customWidth="1"/>
    <col min="9747" max="9747" width="4.5" style="115" customWidth="1"/>
    <col min="9748" max="9748" width="5.125" style="115" bestFit="1" customWidth="1"/>
    <col min="9749" max="9749" width="9" style="115" bestFit="1" customWidth="1"/>
    <col min="9750" max="9750" width="5.5" style="115" bestFit="1" customWidth="1"/>
    <col min="9751" max="9753" width="5.125" style="115" bestFit="1" customWidth="1"/>
    <col min="9754" max="9754" width="7.375" style="115" bestFit="1" customWidth="1"/>
    <col min="9755" max="9757" width="5.125" style="115" bestFit="1" customWidth="1"/>
    <col min="9758" max="9758" width="4" style="115" bestFit="1" customWidth="1"/>
    <col min="9759" max="9764" width="5.125" style="115" bestFit="1" customWidth="1"/>
    <col min="9765" max="9984" width="9" style="115"/>
    <col min="9985" max="9985" width="3.125" style="115" customWidth="1"/>
    <col min="9986" max="9986" width="19.625" style="115" customWidth="1"/>
    <col min="9987" max="9987" width="8" style="115" customWidth="1"/>
    <col min="9988" max="9988" width="4.75" style="115" customWidth="1"/>
    <col min="9989" max="9989" width="6.75" style="115" customWidth="1"/>
    <col min="9990" max="9998" width="10.125" style="115" customWidth="1"/>
    <col min="9999" max="10000" width="7.625" style="115" customWidth="1"/>
    <col min="10001" max="10001" width="7.375" style="115" bestFit="1" customWidth="1"/>
    <col min="10002" max="10002" width="15.375" style="115" customWidth="1"/>
    <col min="10003" max="10003" width="4.5" style="115" customWidth="1"/>
    <col min="10004" max="10004" width="5.125" style="115" bestFit="1" customWidth="1"/>
    <col min="10005" max="10005" width="9" style="115" bestFit="1" customWidth="1"/>
    <col min="10006" max="10006" width="5.5" style="115" bestFit="1" customWidth="1"/>
    <col min="10007" max="10009" width="5.125" style="115" bestFit="1" customWidth="1"/>
    <col min="10010" max="10010" width="7.375" style="115" bestFit="1" customWidth="1"/>
    <col min="10011" max="10013" width="5.125" style="115" bestFit="1" customWidth="1"/>
    <col min="10014" max="10014" width="4" style="115" bestFit="1" customWidth="1"/>
    <col min="10015" max="10020" width="5.125" style="115" bestFit="1" customWidth="1"/>
    <col min="10021" max="10240" width="9" style="115"/>
    <col min="10241" max="10241" width="3.125" style="115" customWidth="1"/>
    <col min="10242" max="10242" width="19.625" style="115" customWidth="1"/>
    <col min="10243" max="10243" width="8" style="115" customWidth="1"/>
    <col min="10244" max="10244" width="4.75" style="115" customWidth="1"/>
    <col min="10245" max="10245" width="6.75" style="115" customWidth="1"/>
    <col min="10246" max="10254" width="10.125" style="115" customWidth="1"/>
    <col min="10255" max="10256" width="7.625" style="115" customWidth="1"/>
    <col min="10257" max="10257" width="7.375" style="115" bestFit="1" customWidth="1"/>
    <col min="10258" max="10258" width="15.375" style="115" customWidth="1"/>
    <col min="10259" max="10259" width="4.5" style="115" customWidth="1"/>
    <col min="10260" max="10260" width="5.125" style="115" bestFit="1" customWidth="1"/>
    <col min="10261" max="10261" width="9" style="115" bestFit="1" customWidth="1"/>
    <col min="10262" max="10262" width="5.5" style="115" bestFit="1" customWidth="1"/>
    <col min="10263" max="10265" width="5.125" style="115" bestFit="1" customWidth="1"/>
    <col min="10266" max="10266" width="7.375" style="115" bestFit="1" customWidth="1"/>
    <col min="10267" max="10269" width="5.125" style="115" bestFit="1" customWidth="1"/>
    <col min="10270" max="10270" width="4" style="115" bestFit="1" customWidth="1"/>
    <col min="10271" max="10276" width="5.125" style="115" bestFit="1" customWidth="1"/>
    <col min="10277" max="10496" width="9" style="115"/>
    <col min="10497" max="10497" width="3.125" style="115" customWidth="1"/>
    <col min="10498" max="10498" width="19.625" style="115" customWidth="1"/>
    <col min="10499" max="10499" width="8" style="115" customWidth="1"/>
    <col min="10500" max="10500" width="4.75" style="115" customWidth="1"/>
    <col min="10501" max="10501" width="6.75" style="115" customWidth="1"/>
    <col min="10502" max="10510" width="10.125" style="115" customWidth="1"/>
    <col min="10511" max="10512" width="7.625" style="115" customWidth="1"/>
    <col min="10513" max="10513" width="7.375" style="115" bestFit="1" customWidth="1"/>
    <col min="10514" max="10514" width="15.375" style="115" customWidth="1"/>
    <col min="10515" max="10515" width="4.5" style="115" customWidth="1"/>
    <col min="10516" max="10516" width="5.125" style="115" bestFit="1" customWidth="1"/>
    <col min="10517" max="10517" width="9" style="115" bestFit="1" customWidth="1"/>
    <col min="10518" max="10518" width="5.5" style="115" bestFit="1" customWidth="1"/>
    <col min="10519" max="10521" width="5.125" style="115" bestFit="1" customWidth="1"/>
    <col min="10522" max="10522" width="7.375" style="115" bestFit="1" customWidth="1"/>
    <col min="10523" max="10525" width="5.125" style="115" bestFit="1" customWidth="1"/>
    <col min="10526" max="10526" width="4" style="115" bestFit="1" customWidth="1"/>
    <col min="10527" max="10532" width="5.125" style="115" bestFit="1" customWidth="1"/>
    <col min="10533" max="10752" width="9" style="115"/>
    <col min="10753" max="10753" width="3.125" style="115" customWidth="1"/>
    <col min="10754" max="10754" width="19.625" style="115" customWidth="1"/>
    <col min="10755" max="10755" width="8" style="115" customWidth="1"/>
    <col min="10756" max="10756" width="4.75" style="115" customWidth="1"/>
    <col min="10757" max="10757" width="6.75" style="115" customWidth="1"/>
    <col min="10758" max="10766" width="10.125" style="115" customWidth="1"/>
    <col min="10767" max="10768" width="7.625" style="115" customWidth="1"/>
    <col min="10769" max="10769" width="7.375" style="115" bestFit="1" customWidth="1"/>
    <col min="10770" max="10770" width="15.375" style="115" customWidth="1"/>
    <col min="10771" max="10771" width="4.5" style="115" customWidth="1"/>
    <col min="10772" max="10772" width="5.125" style="115" bestFit="1" customWidth="1"/>
    <col min="10773" max="10773" width="9" style="115" bestFit="1" customWidth="1"/>
    <col min="10774" max="10774" width="5.5" style="115" bestFit="1" customWidth="1"/>
    <col min="10775" max="10777" width="5.125" style="115" bestFit="1" customWidth="1"/>
    <col min="10778" max="10778" width="7.375" style="115" bestFit="1" customWidth="1"/>
    <col min="10779" max="10781" width="5.125" style="115" bestFit="1" customWidth="1"/>
    <col min="10782" max="10782" width="4" style="115" bestFit="1" customWidth="1"/>
    <col min="10783" max="10788" width="5.125" style="115" bestFit="1" customWidth="1"/>
    <col min="10789" max="11008" width="9" style="115"/>
    <col min="11009" max="11009" width="3.125" style="115" customWidth="1"/>
    <col min="11010" max="11010" width="19.625" style="115" customWidth="1"/>
    <col min="11011" max="11011" width="8" style="115" customWidth="1"/>
    <col min="11012" max="11012" width="4.75" style="115" customWidth="1"/>
    <col min="11013" max="11013" width="6.75" style="115" customWidth="1"/>
    <col min="11014" max="11022" width="10.125" style="115" customWidth="1"/>
    <col min="11023" max="11024" width="7.625" style="115" customWidth="1"/>
    <col min="11025" max="11025" width="7.375" style="115" bestFit="1" customWidth="1"/>
    <col min="11026" max="11026" width="15.375" style="115" customWidth="1"/>
    <col min="11027" max="11027" width="4.5" style="115" customWidth="1"/>
    <col min="11028" max="11028" width="5.125" style="115" bestFit="1" customWidth="1"/>
    <col min="11029" max="11029" width="9" style="115" bestFit="1" customWidth="1"/>
    <col min="11030" max="11030" width="5.5" style="115" bestFit="1" customWidth="1"/>
    <col min="11031" max="11033" width="5.125" style="115" bestFit="1" customWidth="1"/>
    <col min="11034" max="11034" width="7.375" style="115" bestFit="1" customWidth="1"/>
    <col min="11035" max="11037" width="5.125" style="115" bestFit="1" customWidth="1"/>
    <col min="11038" max="11038" width="4" style="115" bestFit="1" customWidth="1"/>
    <col min="11039" max="11044" width="5.125" style="115" bestFit="1" customWidth="1"/>
    <col min="11045" max="11264" width="9" style="115"/>
    <col min="11265" max="11265" width="3.125" style="115" customWidth="1"/>
    <col min="11266" max="11266" width="19.625" style="115" customWidth="1"/>
    <col min="11267" max="11267" width="8" style="115" customWidth="1"/>
    <col min="11268" max="11268" width="4.75" style="115" customWidth="1"/>
    <col min="11269" max="11269" width="6.75" style="115" customWidth="1"/>
    <col min="11270" max="11278" width="10.125" style="115" customWidth="1"/>
    <col min="11279" max="11280" width="7.625" style="115" customWidth="1"/>
    <col min="11281" max="11281" width="7.375" style="115" bestFit="1" customWidth="1"/>
    <col min="11282" max="11282" width="15.375" style="115" customWidth="1"/>
    <col min="11283" max="11283" width="4.5" style="115" customWidth="1"/>
    <col min="11284" max="11284" width="5.125" style="115" bestFit="1" customWidth="1"/>
    <col min="11285" max="11285" width="9" style="115" bestFit="1" customWidth="1"/>
    <col min="11286" max="11286" width="5.5" style="115" bestFit="1" customWidth="1"/>
    <col min="11287" max="11289" width="5.125" style="115" bestFit="1" customWidth="1"/>
    <col min="11290" max="11290" width="7.375" style="115" bestFit="1" customWidth="1"/>
    <col min="11291" max="11293" width="5.125" style="115" bestFit="1" customWidth="1"/>
    <col min="11294" max="11294" width="4" style="115" bestFit="1" customWidth="1"/>
    <col min="11295" max="11300" width="5.125" style="115" bestFit="1" customWidth="1"/>
    <col min="11301" max="11520" width="9" style="115"/>
    <col min="11521" max="11521" width="3.125" style="115" customWidth="1"/>
    <col min="11522" max="11522" width="19.625" style="115" customWidth="1"/>
    <col min="11523" max="11523" width="8" style="115" customWidth="1"/>
    <col min="11524" max="11524" width="4.75" style="115" customWidth="1"/>
    <col min="11525" max="11525" width="6.75" style="115" customWidth="1"/>
    <col min="11526" max="11534" width="10.125" style="115" customWidth="1"/>
    <col min="11535" max="11536" width="7.625" style="115" customWidth="1"/>
    <col min="11537" max="11537" width="7.375" style="115" bestFit="1" customWidth="1"/>
    <col min="11538" max="11538" width="15.375" style="115" customWidth="1"/>
    <col min="11539" max="11539" width="4.5" style="115" customWidth="1"/>
    <col min="11540" max="11540" width="5.125" style="115" bestFit="1" customWidth="1"/>
    <col min="11541" max="11541" width="9" style="115" bestFit="1" customWidth="1"/>
    <col min="11542" max="11542" width="5.5" style="115" bestFit="1" customWidth="1"/>
    <col min="11543" max="11545" width="5.125" style="115" bestFit="1" customWidth="1"/>
    <col min="11546" max="11546" width="7.375" style="115" bestFit="1" customWidth="1"/>
    <col min="11547" max="11549" width="5.125" style="115" bestFit="1" customWidth="1"/>
    <col min="11550" max="11550" width="4" style="115" bestFit="1" customWidth="1"/>
    <col min="11551" max="11556" width="5.125" style="115" bestFit="1" customWidth="1"/>
    <col min="11557" max="11776" width="9" style="115"/>
    <col min="11777" max="11777" width="3.125" style="115" customWidth="1"/>
    <col min="11778" max="11778" width="19.625" style="115" customWidth="1"/>
    <col min="11779" max="11779" width="8" style="115" customWidth="1"/>
    <col min="11780" max="11780" width="4.75" style="115" customWidth="1"/>
    <col min="11781" max="11781" width="6.75" style="115" customWidth="1"/>
    <col min="11782" max="11790" width="10.125" style="115" customWidth="1"/>
    <col min="11791" max="11792" width="7.625" style="115" customWidth="1"/>
    <col min="11793" max="11793" width="7.375" style="115" bestFit="1" customWidth="1"/>
    <col min="11794" max="11794" width="15.375" style="115" customWidth="1"/>
    <col min="11795" max="11795" width="4.5" style="115" customWidth="1"/>
    <col min="11796" max="11796" width="5.125" style="115" bestFit="1" customWidth="1"/>
    <col min="11797" max="11797" width="9" style="115" bestFit="1" customWidth="1"/>
    <col min="11798" max="11798" width="5.5" style="115" bestFit="1" customWidth="1"/>
    <col min="11799" max="11801" width="5.125" style="115" bestFit="1" customWidth="1"/>
    <col min="11802" max="11802" width="7.375" style="115" bestFit="1" customWidth="1"/>
    <col min="11803" max="11805" width="5.125" style="115" bestFit="1" customWidth="1"/>
    <col min="11806" max="11806" width="4" style="115" bestFit="1" customWidth="1"/>
    <col min="11807" max="11812" width="5.125" style="115" bestFit="1" customWidth="1"/>
    <col min="11813" max="12032" width="9" style="115"/>
    <col min="12033" max="12033" width="3.125" style="115" customWidth="1"/>
    <col min="12034" max="12034" width="19.625" style="115" customWidth="1"/>
    <col min="12035" max="12035" width="8" style="115" customWidth="1"/>
    <col min="12036" max="12036" width="4.75" style="115" customWidth="1"/>
    <col min="12037" max="12037" width="6.75" style="115" customWidth="1"/>
    <col min="12038" max="12046" width="10.125" style="115" customWidth="1"/>
    <col min="12047" max="12048" width="7.625" style="115" customWidth="1"/>
    <col min="12049" max="12049" width="7.375" style="115" bestFit="1" customWidth="1"/>
    <col min="12050" max="12050" width="15.375" style="115" customWidth="1"/>
    <col min="12051" max="12051" width="4.5" style="115" customWidth="1"/>
    <col min="12052" max="12052" width="5.125" style="115" bestFit="1" customWidth="1"/>
    <col min="12053" max="12053" width="9" style="115" bestFit="1" customWidth="1"/>
    <col min="12054" max="12054" width="5.5" style="115" bestFit="1" customWidth="1"/>
    <col min="12055" max="12057" width="5.125" style="115" bestFit="1" customWidth="1"/>
    <col min="12058" max="12058" width="7.375" style="115" bestFit="1" customWidth="1"/>
    <col min="12059" max="12061" width="5.125" style="115" bestFit="1" customWidth="1"/>
    <col min="12062" max="12062" width="4" style="115" bestFit="1" customWidth="1"/>
    <col min="12063" max="12068" width="5.125" style="115" bestFit="1" customWidth="1"/>
    <col min="12069" max="12288" width="9" style="115"/>
    <col min="12289" max="12289" width="3.125" style="115" customWidth="1"/>
    <col min="12290" max="12290" width="19.625" style="115" customWidth="1"/>
    <col min="12291" max="12291" width="8" style="115" customWidth="1"/>
    <col min="12292" max="12292" width="4.75" style="115" customWidth="1"/>
    <col min="12293" max="12293" width="6.75" style="115" customWidth="1"/>
    <col min="12294" max="12302" width="10.125" style="115" customWidth="1"/>
    <col min="12303" max="12304" width="7.625" style="115" customWidth="1"/>
    <col min="12305" max="12305" width="7.375" style="115" bestFit="1" customWidth="1"/>
    <col min="12306" max="12306" width="15.375" style="115" customWidth="1"/>
    <col min="12307" max="12307" width="4.5" style="115" customWidth="1"/>
    <col min="12308" max="12308" width="5.125" style="115" bestFit="1" customWidth="1"/>
    <col min="12309" max="12309" width="9" style="115" bestFit="1" customWidth="1"/>
    <col min="12310" max="12310" width="5.5" style="115" bestFit="1" customWidth="1"/>
    <col min="12311" max="12313" width="5.125" style="115" bestFit="1" customWidth="1"/>
    <col min="12314" max="12314" width="7.375" style="115" bestFit="1" customWidth="1"/>
    <col min="12315" max="12317" width="5.125" style="115" bestFit="1" customWidth="1"/>
    <col min="12318" max="12318" width="4" style="115" bestFit="1" customWidth="1"/>
    <col min="12319" max="12324" width="5.125" style="115" bestFit="1" customWidth="1"/>
    <col min="12325" max="12544" width="9" style="115"/>
    <col min="12545" max="12545" width="3.125" style="115" customWidth="1"/>
    <col min="12546" max="12546" width="19.625" style="115" customWidth="1"/>
    <col min="12547" max="12547" width="8" style="115" customWidth="1"/>
    <col min="12548" max="12548" width="4.75" style="115" customWidth="1"/>
    <col min="12549" max="12549" width="6.75" style="115" customWidth="1"/>
    <col min="12550" max="12558" width="10.125" style="115" customWidth="1"/>
    <col min="12559" max="12560" width="7.625" style="115" customWidth="1"/>
    <col min="12561" max="12561" width="7.375" style="115" bestFit="1" customWidth="1"/>
    <col min="12562" max="12562" width="15.375" style="115" customWidth="1"/>
    <col min="12563" max="12563" width="4.5" style="115" customWidth="1"/>
    <col min="12564" max="12564" width="5.125" style="115" bestFit="1" customWidth="1"/>
    <col min="12565" max="12565" width="9" style="115" bestFit="1" customWidth="1"/>
    <col min="12566" max="12566" width="5.5" style="115" bestFit="1" customWidth="1"/>
    <col min="12567" max="12569" width="5.125" style="115" bestFit="1" customWidth="1"/>
    <col min="12570" max="12570" width="7.375" style="115" bestFit="1" customWidth="1"/>
    <col min="12571" max="12573" width="5.125" style="115" bestFit="1" customWidth="1"/>
    <col min="12574" max="12574" width="4" style="115" bestFit="1" customWidth="1"/>
    <col min="12575" max="12580" width="5.125" style="115" bestFit="1" customWidth="1"/>
    <col min="12581" max="12800" width="9" style="115"/>
    <col min="12801" max="12801" width="3.125" style="115" customWidth="1"/>
    <col min="12802" max="12802" width="19.625" style="115" customWidth="1"/>
    <col min="12803" max="12803" width="8" style="115" customWidth="1"/>
    <col min="12804" max="12804" width="4.75" style="115" customWidth="1"/>
    <col min="12805" max="12805" width="6.75" style="115" customWidth="1"/>
    <col min="12806" max="12814" width="10.125" style="115" customWidth="1"/>
    <col min="12815" max="12816" width="7.625" style="115" customWidth="1"/>
    <col min="12817" max="12817" width="7.375" style="115" bestFit="1" customWidth="1"/>
    <col min="12818" max="12818" width="15.375" style="115" customWidth="1"/>
    <col min="12819" max="12819" width="4.5" style="115" customWidth="1"/>
    <col min="12820" max="12820" width="5.125" style="115" bestFit="1" customWidth="1"/>
    <col min="12821" max="12821" width="9" style="115" bestFit="1" customWidth="1"/>
    <col min="12822" max="12822" width="5.5" style="115" bestFit="1" customWidth="1"/>
    <col min="12823" max="12825" width="5.125" style="115" bestFit="1" customWidth="1"/>
    <col min="12826" max="12826" width="7.375" style="115" bestFit="1" customWidth="1"/>
    <col min="12827" max="12829" width="5.125" style="115" bestFit="1" customWidth="1"/>
    <col min="12830" max="12830" width="4" style="115" bestFit="1" customWidth="1"/>
    <col min="12831" max="12836" width="5.125" style="115" bestFit="1" customWidth="1"/>
    <col min="12837" max="13056" width="9" style="115"/>
    <col min="13057" max="13057" width="3.125" style="115" customWidth="1"/>
    <col min="13058" max="13058" width="19.625" style="115" customWidth="1"/>
    <col min="13059" max="13059" width="8" style="115" customWidth="1"/>
    <col min="13060" max="13060" width="4.75" style="115" customWidth="1"/>
    <col min="13061" max="13061" width="6.75" style="115" customWidth="1"/>
    <col min="13062" max="13070" width="10.125" style="115" customWidth="1"/>
    <col min="13071" max="13072" width="7.625" style="115" customWidth="1"/>
    <col min="13073" max="13073" width="7.375" style="115" bestFit="1" customWidth="1"/>
    <col min="13074" max="13074" width="15.375" style="115" customWidth="1"/>
    <col min="13075" max="13075" width="4.5" style="115" customWidth="1"/>
    <col min="13076" max="13076" width="5.125" style="115" bestFit="1" customWidth="1"/>
    <col min="13077" max="13077" width="9" style="115" bestFit="1" customWidth="1"/>
    <col min="13078" max="13078" width="5.5" style="115" bestFit="1" customWidth="1"/>
    <col min="13079" max="13081" width="5.125" style="115" bestFit="1" customWidth="1"/>
    <col min="13082" max="13082" width="7.375" style="115" bestFit="1" customWidth="1"/>
    <col min="13083" max="13085" width="5.125" style="115" bestFit="1" customWidth="1"/>
    <col min="13086" max="13086" width="4" style="115" bestFit="1" customWidth="1"/>
    <col min="13087" max="13092" width="5.125" style="115" bestFit="1" customWidth="1"/>
    <col min="13093" max="13312" width="9" style="115"/>
    <col min="13313" max="13313" width="3.125" style="115" customWidth="1"/>
    <col min="13314" max="13314" width="19.625" style="115" customWidth="1"/>
    <col min="13315" max="13315" width="8" style="115" customWidth="1"/>
    <col min="13316" max="13316" width="4.75" style="115" customWidth="1"/>
    <col min="13317" max="13317" width="6.75" style="115" customWidth="1"/>
    <col min="13318" max="13326" width="10.125" style="115" customWidth="1"/>
    <col min="13327" max="13328" width="7.625" style="115" customWidth="1"/>
    <col min="13329" max="13329" width="7.375" style="115" bestFit="1" customWidth="1"/>
    <col min="13330" max="13330" width="15.375" style="115" customWidth="1"/>
    <col min="13331" max="13331" width="4.5" style="115" customWidth="1"/>
    <col min="13332" max="13332" width="5.125" style="115" bestFit="1" customWidth="1"/>
    <col min="13333" max="13333" width="9" style="115" bestFit="1" customWidth="1"/>
    <col min="13334" max="13334" width="5.5" style="115" bestFit="1" customWidth="1"/>
    <col min="13335" max="13337" width="5.125" style="115" bestFit="1" customWidth="1"/>
    <col min="13338" max="13338" width="7.375" style="115" bestFit="1" customWidth="1"/>
    <col min="13339" max="13341" width="5.125" style="115" bestFit="1" customWidth="1"/>
    <col min="13342" max="13342" width="4" style="115" bestFit="1" customWidth="1"/>
    <col min="13343" max="13348" width="5.125" style="115" bestFit="1" customWidth="1"/>
    <col min="13349" max="13568" width="9" style="115"/>
    <col min="13569" max="13569" width="3.125" style="115" customWidth="1"/>
    <col min="13570" max="13570" width="19.625" style="115" customWidth="1"/>
    <col min="13571" max="13571" width="8" style="115" customWidth="1"/>
    <col min="13572" max="13572" width="4.75" style="115" customWidth="1"/>
    <col min="13573" max="13573" width="6.75" style="115" customWidth="1"/>
    <col min="13574" max="13582" width="10.125" style="115" customWidth="1"/>
    <col min="13583" max="13584" width="7.625" style="115" customWidth="1"/>
    <col min="13585" max="13585" width="7.375" style="115" bestFit="1" customWidth="1"/>
    <col min="13586" max="13586" width="15.375" style="115" customWidth="1"/>
    <col min="13587" max="13587" width="4.5" style="115" customWidth="1"/>
    <col min="13588" max="13588" width="5.125" style="115" bestFit="1" customWidth="1"/>
    <col min="13589" max="13589" width="9" style="115" bestFit="1" customWidth="1"/>
    <col min="13590" max="13590" width="5.5" style="115" bestFit="1" customWidth="1"/>
    <col min="13591" max="13593" width="5.125" style="115" bestFit="1" customWidth="1"/>
    <col min="13594" max="13594" width="7.375" style="115" bestFit="1" customWidth="1"/>
    <col min="13595" max="13597" width="5.125" style="115" bestFit="1" customWidth="1"/>
    <col min="13598" max="13598" width="4" style="115" bestFit="1" customWidth="1"/>
    <col min="13599" max="13604" width="5.125" style="115" bestFit="1" customWidth="1"/>
    <col min="13605" max="13824" width="9" style="115"/>
    <col min="13825" max="13825" width="3.125" style="115" customWidth="1"/>
    <col min="13826" max="13826" width="19.625" style="115" customWidth="1"/>
    <col min="13827" max="13827" width="8" style="115" customWidth="1"/>
    <col min="13828" max="13828" width="4.75" style="115" customWidth="1"/>
    <col min="13829" max="13829" width="6.75" style="115" customWidth="1"/>
    <col min="13830" max="13838" width="10.125" style="115" customWidth="1"/>
    <col min="13839" max="13840" width="7.625" style="115" customWidth="1"/>
    <col min="13841" max="13841" width="7.375" style="115" bestFit="1" customWidth="1"/>
    <col min="13842" max="13842" width="15.375" style="115" customWidth="1"/>
    <col min="13843" max="13843" width="4.5" style="115" customWidth="1"/>
    <col min="13844" max="13844" width="5.125" style="115" bestFit="1" customWidth="1"/>
    <col min="13845" max="13845" width="9" style="115" bestFit="1" customWidth="1"/>
    <col min="13846" max="13846" width="5.5" style="115" bestFit="1" customWidth="1"/>
    <col min="13847" max="13849" width="5.125" style="115" bestFit="1" customWidth="1"/>
    <col min="13850" max="13850" width="7.375" style="115" bestFit="1" customWidth="1"/>
    <col min="13851" max="13853" width="5.125" style="115" bestFit="1" customWidth="1"/>
    <col min="13854" max="13854" width="4" style="115" bestFit="1" customWidth="1"/>
    <col min="13855" max="13860" width="5.125" style="115" bestFit="1" customWidth="1"/>
    <col min="13861" max="14080" width="9" style="115"/>
    <col min="14081" max="14081" width="3.125" style="115" customWidth="1"/>
    <col min="14082" max="14082" width="19.625" style="115" customWidth="1"/>
    <col min="14083" max="14083" width="8" style="115" customWidth="1"/>
    <col min="14084" max="14084" width="4.75" style="115" customWidth="1"/>
    <col min="14085" max="14085" width="6.75" style="115" customWidth="1"/>
    <col min="14086" max="14094" width="10.125" style="115" customWidth="1"/>
    <col min="14095" max="14096" width="7.625" style="115" customWidth="1"/>
    <col min="14097" max="14097" width="7.375" style="115" bestFit="1" customWidth="1"/>
    <col min="14098" max="14098" width="15.375" style="115" customWidth="1"/>
    <col min="14099" max="14099" width="4.5" style="115" customWidth="1"/>
    <col min="14100" max="14100" width="5.125" style="115" bestFit="1" customWidth="1"/>
    <col min="14101" max="14101" width="9" style="115" bestFit="1" customWidth="1"/>
    <col min="14102" max="14102" width="5.5" style="115" bestFit="1" customWidth="1"/>
    <col min="14103" max="14105" width="5.125" style="115" bestFit="1" customWidth="1"/>
    <col min="14106" max="14106" width="7.375" style="115" bestFit="1" customWidth="1"/>
    <col min="14107" max="14109" width="5.125" style="115" bestFit="1" customWidth="1"/>
    <col min="14110" max="14110" width="4" style="115" bestFit="1" customWidth="1"/>
    <col min="14111" max="14116" width="5.125" style="115" bestFit="1" customWidth="1"/>
    <col min="14117" max="14336" width="9" style="115"/>
    <col min="14337" max="14337" width="3.125" style="115" customWidth="1"/>
    <col min="14338" max="14338" width="19.625" style="115" customWidth="1"/>
    <col min="14339" max="14339" width="8" style="115" customWidth="1"/>
    <col min="14340" max="14340" width="4.75" style="115" customWidth="1"/>
    <col min="14341" max="14341" width="6.75" style="115" customWidth="1"/>
    <col min="14342" max="14350" width="10.125" style="115" customWidth="1"/>
    <col min="14351" max="14352" width="7.625" style="115" customWidth="1"/>
    <col min="14353" max="14353" width="7.375" style="115" bestFit="1" customWidth="1"/>
    <col min="14354" max="14354" width="15.375" style="115" customWidth="1"/>
    <col min="14355" max="14355" width="4.5" style="115" customWidth="1"/>
    <col min="14356" max="14356" width="5.125" style="115" bestFit="1" customWidth="1"/>
    <col min="14357" max="14357" width="9" style="115" bestFit="1" customWidth="1"/>
    <col min="14358" max="14358" width="5.5" style="115" bestFit="1" customWidth="1"/>
    <col min="14359" max="14361" width="5.125" style="115" bestFit="1" customWidth="1"/>
    <col min="14362" max="14362" width="7.375" style="115" bestFit="1" customWidth="1"/>
    <col min="14363" max="14365" width="5.125" style="115" bestFit="1" customWidth="1"/>
    <col min="14366" max="14366" width="4" style="115" bestFit="1" customWidth="1"/>
    <col min="14367" max="14372" width="5.125" style="115" bestFit="1" customWidth="1"/>
    <col min="14373" max="14592" width="9" style="115"/>
    <col min="14593" max="14593" width="3.125" style="115" customWidth="1"/>
    <col min="14594" max="14594" width="19.625" style="115" customWidth="1"/>
    <col min="14595" max="14595" width="8" style="115" customWidth="1"/>
    <col min="14596" max="14596" width="4.75" style="115" customWidth="1"/>
    <col min="14597" max="14597" width="6.75" style="115" customWidth="1"/>
    <col min="14598" max="14606" width="10.125" style="115" customWidth="1"/>
    <col min="14607" max="14608" width="7.625" style="115" customWidth="1"/>
    <col min="14609" max="14609" width="7.375" style="115" bestFit="1" customWidth="1"/>
    <col min="14610" max="14610" width="15.375" style="115" customWidth="1"/>
    <col min="14611" max="14611" width="4.5" style="115" customWidth="1"/>
    <col min="14612" max="14612" width="5.125" style="115" bestFit="1" customWidth="1"/>
    <col min="14613" max="14613" width="9" style="115" bestFit="1" customWidth="1"/>
    <col min="14614" max="14614" width="5.5" style="115" bestFit="1" customWidth="1"/>
    <col min="14615" max="14617" width="5.125" style="115" bestFit="1" customWidth="1"/>
    <col min="14618" max="14618" width="7.375" style="115" bestFit="1" customWidth="1"/>
    <col min="14619" max="14621" width="5.125" style="115" bestFit="1" customWidth="1"/>
    <col min="14622" max="14622" width="4" style="115" bestFit="1" customWidth="1"/>
    <col min="14623" max="14628" width="5.125" style="115" bestFit="1" customWidth="1"/>
    <col min="14629" max="14848" width="9" style="115"/>
    <col min="14849" max="14849" width="3.125" style="115" customWidth="1"/>
    <col min="14850" max="14850" width="19.625" style="115" customWidth="1"/>
    <col min="14851" max="14851" width="8" style="115" customWidth="1"/>
    <col min="14852" max="14852" width="4.75" style="115" customWidth="1"/>
    <col min="14853" max="14853" width="6.75" style="115" customWidth="1"/>
    <col min="14854" max="14862" width="10.125" style="115" customWidth="1"/>
    <col min="14863" max="14864" width="7.625" style="115" customWidth="1"/>
    <col min="14865" max="14865" width="7.375" style="115" bestFit="1" customWidth="1"/>
    <col min="14866" max="14866" width="15.375" style="115" customWidth="1"/>
    <col min="14867" max="14867" width="4.5" style="115" customWidth="1"/>
    <col min="14868" max="14868" width="5.125" style="115" bestFit="1" customWidth="1"/>
    <col min="14869" max="14869" width="9" style="115" bestFit="1" customWidth="1"/>
    <col min="14870" max="14870" width="5.5" style="115" bestFit="1" customWidth="1"/>
    <col min="14871" max="14873" width="5.125" style="115" bestFit="1" customWidth="1"/>
    <col min="14874" max="14874" width="7.375" style="115" bestFit="1" customWidth="1"/>
    <col min="14875" max="14877" width="5.125" style="115" bestFit="1" customWidth="1"/>
    <col min="14878" max="14878" width="4" style="115" bestFit="1" customWidth="1"/>
    <col min="14879" max="14884" width="5.125" style="115" bestFit="1" customWidth="1"/>
    <col min="14885" max="15104" width="9" style="115"/>
    <col min="15105" max="15105" width="3.125" style="115" customWidth="1"/>
    <col min="15106" max="15106" width="19.625" style="115" customWidth="1"/>
    <col min="15107" max="15107" width="8" style="115" customWidth="1"/>
    <col min="15108" max="15108" width="4.75" style="115" customWidth="1"/>
    <col min="15109" max="15109" width="6.75" style="115" customWidth="1"/>
    <col min="15110" max="15118" width="10.125" style="115" customWidth="1"/>
    <col min="15119" max="15120" width="7.625" style="115" customWidth="1"/>
    <col min="15121" max="15121" width="7.375" style="115" bestFit="1" customWidth="1"/>
    <col min="15122" max="15122" width="15.375" style="115" customWidth="1"/>
    <col min="15123" max="15123" width="4.5" style="115" customWidth="1"/>
    <col min="15124" max="15124" width="5.125" style="115" bestFit="1" customWidth="1"/>
    <col min="15125" max="15125" width="9" style="115" bestFit="1" customWidth="1"/>
    <col min="15126" max="15126" width="5.5" style="115" bestFit="1" customWidth="1"/>
    <col min="15127" max="15129" width="5.125" style="115" bestFit="1" customWidth="1"/>
    <col min="15130" max="15130" width="7.375" style="115" bestFit="1" customWidth="1"/>
    <col min="15131" max="15133" width="5.125" style="115" bestFit="1" customWidth="1"/>
    <col min="15134" max="15134" width="4" style="115" bestFit="1" customWidth="1"/>
    <col min="15135" max="15140" width="5.125" style="115" bestFit="1" customWidth="1"/>
    <col min="15141" max="15360" width="9" style="115"/>
    <col min="15361" max="15361" width="3.125" style="115" customWidth="1"/>
    <col min="15362" max="15362" width="19.625" style="115" customWidth="1"/>
    <col min="15363" max="15363" width="8" style="115" customWidth="1"/>
    <col min="15364" max="15364" width="4.75" style="115" customWidth="1"/>
    <col min="15365" max="15365" width="6.75" style="115" customWidth="1"/>
    <col min="15366" max="15374" width="10.125" style="115" customWidth="1"/>
    <col min="15375" max="15376" width="7.625" style="115" customWidth="1"/>
    <col min="15377" max="15377" width="7.375" style="115" bestFit="1" customWidth="1"/>
    <col min="15378" max="15378" width="15.375" style="115" customWidth="1"/>
    <col min="15379" max="15379" width="4.5" style="115" customWidth="1"/>
    <col min="15380" max="15380" width="5.125" style="115" bestFit="1" customWidth="1"/>
    <col min="15381" max="15381" width="9" style="115" bestFit="1" customWidth="1"/>
    <col min="15382" max="15382" width="5.5" style="115" bestFit="1" customWidth="1"/>
    <col min="15383" max="15385" width="5.125" style="115" bestFit="1" customWidth="1"/>
    <col min="15386" max="15386" width="7.375" style="115" bestFit="1" customWidth="1"/>
    <col min="15387" max="15389" width="5.125" style="115" bestFit="1" customWidth="1"/>
    <col min="15390" max="15390" width="4" style="115" bestFit="1" customWidth="1"/>
    <col min="15391" max="15396" width="5.125" style="115" bestFit="1" customWidth="1"/>
    <col min="15397" max="15616" width="9" style="115"/>
    <col min="15617" max="15617" width="3.125" style="115" customWidth="1"/>
    <col min="15618" max="15618" width="19.625" style="115" customWidth="1"/>
    <col min="15619" max="15619" width="8" style="115" customWidth="1"/>
    <col min="15620" max="15620" width="4.75" style="115" customWidth="1"/>
    <col min="15621" max="15621" width="6.75" style="115" customWidth="1"/>
    <col min="15622" max="15630" width="10.125" style="115" customWidth="1"/>
    <col min="15631" max="15632" width="7.625" style="115" customWidth="1"/>
    <col min="15633" max="15633" width="7.375" style="115" bestFit="1" customWidth="1"/>
    <col min="15634" max="15634" width="15.375" style="115" customWidth="1"/>
    <col min="15635" max="15635" width="4.5" style="115" customWidth="1"/>
    <col min="15636" max="15636" width="5.125" style="115" bestFit="1" customWidth="1"/>
    <col min="15637" max="15637" width="9" style="115" bestFit="1" customWidth="1"/>
    <col min="15638" max="15638" width="5.5" style="115" bestFit="1" customWidth="1"/>
    <col min="15639" max="15641" width="5.125" style="115" bestFit="1" customWidth="1"/>
    <col min="15642" max="15642" width="7.375" style="115" bestFit="1" customWidth="1"/>
    <col min="15643" max="15645" width="5.125" style="115" bestFit="1" customWidth="1"/>
    <col min="15646" max="15646" width="4" style="115" bestFit="1" customWidth="1"/>
    <col min="15647" max="15652" width="5.125" style="115" bestFit="1" customWidth="1"/>
    <col min="15653" max="15872" width="9" style="115"/>
    <col min="15873" max="15873" width="3.125" style="115" customWidth="1"/>
    <col min="15874" max="15874" width="19.625" style="115" customWidth="1"/>
    <col min="15875" max="15875" width="8" style="115" customWidth="1"/>
    <col min="15876" max="15876" width="4.75" style="115" customWidth="1"/>
    <col min="15877" max="15877" width="6.75" style="115" customWidth="1"/>
    <col min="15878" max="15886" width="10.125" style="115" customWidth="1"/>
    <col min="15887" max="15888" width="7.625" style="115" customWidth="1"/>
    <col min="15889" max="15889" width="7.375" style="115" bestFit="1" customWidth="1"/>
    <col min="15890" max="15890" width="15.375" style="115" customWidth="1"/>
    <col min="15891" max="15891" width="4.5" style="115" customWidth="1"/>
    <col min="15892" max="15892" width="5.125" style="115" bestFit="1" customWidth="1"/>
    <col min="15893" max="15893" width="9" style="115" bestFit="1" customWidth="1"/>
    <col min="15894" max="15894" width="5.5" style="115" bestFit="1" customWidth="1"/>
    <col min="15895" max="15897" width="5.125" style="115" bestFit="1" customWidth="1"/>
    <col min="15898" max="15898" width="7.375" style="115" bestFit="1" customWidth="1"/>
    <col min="15899" max="15901" width="5.125" style="115" bestFit="1" customWidth="1"/>
    <col min="15902" max="15902" width="4" style="115" bestFit="1" customWidth="1"/>
    <col min="15903" max="15908" width="5.125" style="115" bestFit="1" customWidth="1"/>
    <col min="15909" max="16128" width="9" style="115"/>
    <col min="16129" max="16129" width="3.125" style="115" customWidth="1"/>
    <col min="16130" max="16130" width="19.625" style="115" customWidth="1"/>
    <col min="16131" max="16131" width="8" style="115" customWidth="1"/>
    <col min="16132" max="16132" width="4.75" style="115" customWidth="1"/>
    <col min="16133" max="16133" width="6.75" style="115" customWidth="1"/>
    <col min="16134" max="16142" width="10.125" style="115" customWidth="1"/>
    <col min="16143" max="16144" width="7.625" style="115" customWidth="1"/>
    <col min="16145" max="16145" width="7.375" style="115" bestFit="1" customWidth="1"/>
    <col min="16146" max="16146" width="15.375" style="115" customWidth="1"/>
    <col min="16147" max="16147" width="4.5" style="115" customWidth="1"/>
    <col min="16148" max="16148" width="5.125" style="115" bestFit="1" customWidth="1"/>
    <col min="16149" max="16149" width="9" style="115" bestFit="1" customWidth="1"/>
    <col min="16150" max="16150" width="5.5" style="115" bestFit="1" customWidth="1"/>
    <col min="16151" max="16153" width="5.125" style="115" bestFit="1" customWidth="1"/>
    <col min="16154" max="16154" width="7.375" style="115" bestFit="1" customWidth="1"/>
    <col min="16155" max="16157" width="5.125" style="115" bestFit="1" customWidth="1"/>
    <col min="16158" max="16158" width="4" style="115" bestFit="1" customWidth="1"/>
    <col min="16159" max="16164" width="5.125" style="115" bestFit="1" customWidth="1"/>
    <col min="16165" max="16384" width="9" style="115"/>
  </cols>
  <sheetData>
    <row r="1" spans="2:18" ht="18" x14ac:dyDescent="0.4">
      <c r="B1" s="274" t="s">
        <v>216</v>
      </c>
    </row>
    <row r="2" spans="2:18" ht="18" x14ac:dyDescent="0.4">
      <c r="B2" s="274"/>
    </row>
    <row r="3" spans="2:18" x14ac:dyDescent="0.4">
      <c r="B3" s="275" t="s">
        <v>143</v>
      </c>
      <c r="C3" s="275"/>
      <c r="D3" s="275"/>
      <c r="E3" s="275"/>
      <c r="F3" s="114"/>
      <c r="G3" s="114"/>
      <c r="H3" s="114"/>
      <c r="I3" s="114"/>
      <c r="J3" s="114"/>
    </row>
    <row r="4" spans="2:18" ht="17.25" x14ac:dyDescent="0.4">
      <c r="B4" s="275"/>
      <c r="C4" s="275"/>
      <c r="D4" s="275"/>
      <c r="E4" s="275"/>
      <c r="P4" s="117" t="s">
        <v>144</v>
      </c>
    </row>
    <row r="5" spans="2:18" x14ac:dyDescent="0.4">
      <c r="B5" s="118"/>
      <c r="C5" s="118"/>
      <c r="D5" s="118"/>
      <c r="E5" s="118"/>
    </row>
    <row r="6" spans="2:18" ht="14.25" x14ac:dyDescent="0.4">
      <c r="B6" s="119" t="s">
        <v>145</v>
      </c>
      <c r="C6" s="118"/>
      <c r="D6" s="118"/>
      <c r="E6" s="118"/>
      <c r="I6" s="118" t="s">
        <v>146</v>
      </c>
    </row>
    <row r="7" spans="2:18" x14ac:dyDescent="0.4">
      <c r="B7" s="118"/>
      <c r="C7" s="118"/>
      <c r="D7" s="118"/>
      <c r="E7" s="118"/>
    </row>
    <row r="8" spans="2:18" x14ac:dyDescent="0.4">
      <c r="B8" s="3" t="s">
        <v>1</v>
      </c>
      <c r="C8" s="118"/>
      <c r="D8" s="118"/>
      <c r="E8" s="118"/>
    </row>
    <row r="9" spans="2:18" s="2" customFormat="1" ht="19.5" x14ac:dyDescent="0.4">
      <c r="B9" s="3" t="s">
        <v>3</v>
      </c>
      <c r="M9" s="113"/>
      <c r="N9" s="113"/>
    </row>
    <row r="10" spans="2:18" x14ac:dyDescent="0.4">
      <c r="B10" s="3" t="s">
        <v>147</v>
      </c>
      <c r="C10" s="118"/>
      <c r="D10" s="118"/>
      <c r="E10" s="118"/>
    </row>
    <row r="11" spans="2:18" x14ac:dyDescent="0.4">
      <c r="B11" s="3" t="s">
        <v>148</v>
      </c>
      <c r="C11" s="118"/>
      <c r="D11" s="118"/>
      <c r="E11" s="118"/>
    </row>
    <row r="12" spans="2:18" ht="24" x14ac:dyDescent="0.4">
      <c r="B12" s="3"/>
      <c r="C12" s="118"/>
      <c r="D12" s="118"/>
      <c r="E12" s="118"/>
      <c r="O12" s="7"/>
      <c r="P12" s="115" t="s">
        <v>149</v>
      </c>
    </row>
    <row r="13" spans="2:18" x14ac:dyDescent="0.4">
      <c r="F13" s="120"/>
      <c r="G13" s="12"/>
      <c r="H13" s="13" t="s">
        <v>8</v>
      </c>
    </row>
    <row r="14" spans="2:18" x14ac:dyDescent="0.4">
      <c r="B14" s="114"/>
      <c r="C14" s="114"/>
      <c r="D14" s="114"/>
      <c r="E14" s="114"/>
      <c r="F14" s="114"/>
      <c r="G14" s="114"/>
      <c r="H14" s="114"/>
    </row>
    <row r="15" spans="2:18" ht="14.25" thickBot="1" x14ac:dyDescent="0.45">
      <c r="B15" s="121" t="s">
        <v>150</v>
      </c>
      <c r="C15" s="121"/>
      <c r="D15" s="121"/>
      <c r="E15" s="121"/>
      <c r="F15" s="121"/>
      <c r="G15" s="122" t="s">
        <v>151</v>
      </c>
      <c r="H15" s="121"/>
      <c r="L15" s="121"/>
      <c r="M15" s="123"/>
      <c r="N15" s="123"/>
      <c r="O15" s="123"/>
    </row>
    <row r="16" spans="2:18" ht="14.25" customHeight="1" x14ac:dyDescent="0.4">
      <c r="B16" s="276" t="s">
        <v>152</v>
      </c>
      <c r="C16" s="278" t="s">
        <v>153</v>
      </c>
      <c r="D16" s="278" t="s">
        <v>154</v>
      </c>
      <c r="E16" s="280"/>
      <c r="F16" s="281" t="s">
        <v>155</v>
      </c>
      <c r="G16" s="281"/>
      <c r="H16" s="281"/>
      <c r="I16" s="281" t="s">
        <v>156</v>
      </c>
      <c r="J16" s="281"/>
      <c r="K16" s="281"/>
      <c r="L16" s="281" t="s">
        <v>157</v>
      </c>
      <c r="M16" s="281"/>
      <c r="N16" s="281"/>
      <c r="O16" s="282" t="s">
        <v>158</v>
      </c>
      <c r="P16" s="283"/>
      <c r="Q16" s="124"/>
      <c r="R16" s="125"/>
    </row>
    <row r="17" spans="2:17" ht="27" customHeight="1" thickBot="1" x14ac:dyDescent="0.45">
      <c r="B17" s="277"/>
      <c r="C17" s="279"/>
      <c r="D17" s="279"/>
      <c r="E17" s="279"/>
      <c r="F17" s="126" t="s">
        <v>159</v>
      </c>
      <c r="G17" s="126" t="s">
        <v>160</v>
      </c>
      <c r="H17" s="127" t="s">
        <v>161</v>
      </c>
      <c r="I17" s="126" t="s">
        <v>159</v>
      </c>
      <c r="J17" s="126" t="s">
        <v>160</v>
      </c>
      <c r="K17" s="127" t="s">
        <v>161</v>
      </c>
      <c r="L17" s="126" t="s">
        <v>159</v>
      </c>
      <c r="M17" s="126" t="s">
        <v>160</v>
      </c>
      <c r="N17" s="128" t="s">
        <v>161</v>
      </c>
      <c r="O17" s="129" t="s">
        <v>162</v>
      </c>
      <c r="P17" s="130" t="s">
        <v>163</v>
      </c>
      <c r="Q17" s="131" t="s">
        <v>164</v>
      </c>
    </row>
    <row r="18" spans="2:17" ht="18" customHeight="1" x14ac:dyDescent="0.4">
      <c r="B18" s="284" t="s">
        <v>165</v>
      </c>
      <c r="C18" s="281">
        <v>2</v>
      </c>
      <c r="D18" s="288">
        <v>6.8000000000000005E-2</v>
      </c>
      <c r="E18" s="288"/>
      <c r="F18" s="132"/>
      <c r="G18" s="132"/>
      <c r="H18" s="133">
        <f>F18+G18</f>
        <v>0</v>
      </c>
      <c r="I18" s="134">
        <f>D18*F18</f>
        <v>0</v>
      </c>
      <c r="J18" s="134">
        <f>D18*G18</f>
        <v>0</v>
      </c>
      <c r="K18" s="135">
        <f>I18+J18</f>
        <v>0</v>
      </c>
      <c r="L18" s="136">
        <f>C18*F18</f>
        <v>0</v>
      </c>
      <c r="M18" s="136">
        <f>C18*G18</f>
        <v>0</v>
      </c>
      <c r="N18" s="137">
        <f>L18+M18</f>
        <v>0</v>
      </c>
      <c r="O18" s="138" t="s">
        <v>166</v>
      </c>
      <c r="P18" s="139"/>
      <c r="Q18" s="140">
        <f>IF(H18&gt;0,1,0)</f>
        <v>0</v>
      </c>
    </row>
    <row r="19" spans="2:17" ht="18" customHeight="1" x14ac:dyDescent="0.4">
      <c r="B19" s="285"/>
      <c r="C19" s="287"/>
      <c r="D19" s="289">
        <f>D18*48/25</f>
        <v>0.13056000000000001</v>
      </c>
      <c r="E19" s="290"/>
      <c r="F19" s="141"/>
      <c r="G19" s="141"/>
      <c r="H19" s="142">
        <f t="shared" ref="H19:H71" si="0">F19+G19</f>
        <v>0</v>
      </c>
      <c r="I19" s="143">
        <f t="shared" ref="I19:I71" si="1">D19*F19</f>
        <v>0</v>
      </c>
      <c r="J19" s="143">
        <f t="shared" ref="J19:J71" si="2">D19*G19</f>
        <v>0</v>
      </c>
      <c r="K19" s="144">
        <f t="shared" ref="K19:K71" si="3">I19+J19</f>
        <v>0</v>
      </c>
      <c r="L19" s="145">
        <f>C18*F19</f>
        <v>0</v>
      </c>
      <c r="M19" s="145">
        <f>C18*G19</f>
        <v>0</v>
      </c>
      <c r="N19" s="146">
        <f t="shared" ref="N19:N71" si="4">L19+M19</f>
        <v>0</v>
      </c>
      <c r="O19" s="147"/>
      <c r="P19" s="148" t="s">
        <v>166</v>
      </c>
      <c r="Q19" s="140">
        <f t="shared" ref="Q19:Q25" si="5">IF(H19&gt;0,1,0)</f>
        <v>0</v>
      </c>
    </row>
    <row r="20" spans="2:17" ht="18" customHeight="1" x14ac:dyDescent="0.4">
      <c r="B20" s="285"/>
      <c r="C20" s="291">
        <v>2.5</v>
      </c>
      <c r="D20" s="292">
        <v>9.4E-2</v>
      </c>
      <c r="E20" s="292"/>
      <c r="F20" s="141"/>
      <c r="G20" s="141"/>
      <c r="H20" s="149">
        <f t="shared" si="0"/>
        <v>0</v>
      </c>
      <c r="I20" s="150">
        <f t="shared" si="1"/>
        <v>0</v>
      </c>
      <c r="J20" s="150">
        <f t="shared" si="2"/>
        <v>0</v>
      </c>
      <c r="K20" s="151">
        <f t="shared" si="3"/>
        <v>0</v>
      </c>
      <c r="L20" s="152">
        <f>C20*F20</f>
        <v>0</v>
      </c>
      <c r="M20" s="152">
        <f>C20*G20</f>
        <v>0</v>
      </c>
      <c r="N20" s="153">
        <f t="shared" si="4"/>
        <v>0</v>
      </c>
      <c r="O20" s="147" t="s">
        <v>166</v>
      </c>
      <c r="P20" s="148"/>
      <c r="Q20" s="140">
        <f t="shared" si="5"/>
        <v>0</v>
      </c>
    </row>
    <row r="21" spans="2:17" ht="18" customHeight="1" x14ac:dyDescent="0.4">
      <c r="B21" s="285"/>
      <c r="C21" s="287"/>
      <c r="D21" s="289">
        <f>D20*50/36</f>
        <v>0.13055555555555556</v>
      </c>
      <c r="E21" s="290"/>
      <c r="F21" s="141"/>
      <c r="G21" s="141"/>
      <c r="H21" s="142">
        <f t="shared" si="0"/>
        <v>0</v>
      </c>
      <c r="I21" s="143">
        <f t="shared" si="1"/>
        <v>0</v>
      </c>
      <c r="J21" s="143">
        <f t="shared" si="2"/>
        <v>0</v>
      </c>
      <c r="K21" s="144">
        <f t="shared" si="3"/>
        <v>0</v>
      </c>
      <c r="L21" s="145">
        <f>C20*F21</f>
        <v>0</v>
      </c>
      <c r="M21" s="145">
        <f>C20*G21</f>
        <v>0</v>
      </c>
      <c r="N21" s="146">
        <f t="shared" si="4"/>
        <v>0</v>
      </c>
      <c r="O21" s="147"/>
      <c r="P21" s="148" t="s">
        <v>166</v>
      </c>
      <c r="Q21" s="140">
        <f t="shared" si="5"/>
        <v>0</v>
      </c>
    </row>
    <row r="22" spans="2:17" ht="18" customHeight="1" x14ac:dyDescent="0.4">
      <c r="B22" s="285"/>
      <c r="C22" s="291">
        <v>3</v>
      </c>
      <c r="D22" s="292">
        <v>9.4E-2</v>
      </c>
      <c r="E22" s="292"/>
      <c r="F22" s="141"/>
      <c r="G22" s="141"/>
      <c r="H22" s="149">
        <f t="shared" si="0"/>
        <v>0</v>
      </c>
      <c r="I22" s="150">
        <f t="shared" si="1"/>
        <v>0</v>
      </c>
      <c r="J22" s="150">
        <f t="shared" si="2"/>
        <v>0</v>
      </c>
      <c r="K22" s="151">
        <f t="shared" si="3"/>
        <v>0</v>
      </c>
      <c r="L22" s="152">
        <f>C22*F22</f>
        <v>0</v>
      </c>
      <c r="M22" s="152">
        <f>C22*G22</f>
        <v>0</v>
      </c>
      <c r="N22" s="153">
        <f t="shared" si="4"/>
        <v>0</v>
      </c>
      <c r="O22" s="147" t="s">
        <v>166</v>
      </c>
      <c r="P22" s="148"/>
      <c r="Q22" s="140">
        <f t="shared" si="5"/>
        <v>0</v>
      </c>
    </row>
    <row r="23" spans="2:17" ht="18" customHeight="1" x14ac:dyDescent="0.4">
      <c r="B23" s="285"/>
      <c r="C23" s="287"/>
      <c r="D23" s="298">
        <f>D22*51/38*(1.04)</f>
        <v>0.13120421052631578</v>
      </c>
      <c r="E23" s="299"/>
      <c r="F23" s="141"/>
      <c r="G23" s="141"/>
      <c r="H23" s="154">
        <f t="shared" si="0"/>
        <v>0</v>
      </c>
      <c r="I23" s="143">
        <f t="shared" si="1"/>
        <v>0</v>
      </c>
      <c r="J23" s="143">
        <f t="shared" si="2"/>
        <v>0</v>
      </c>
      <c r="K23" s="155">
        <f t="shared" si="3"/>
        <v>0</v>
      </c>
      <c r="L23" s="145">
        <f>C22*F23</f>
        <v>0</v>
      </c>
      <c r="M23" s="145">
        <f>C22*G23</f>
        <v>0</v>
      </c>
      <c r="N23" s="156">
        <f t="shared" si="4"/>
        <v>0</v>
      </c>
      <c r="O23" s="147"/>
      <c r="P23" s="148" t="s">
        <v>166</v>
      </c>
      <c r="Q23" s="140">
        <f t="shared" si="5"/>
        <v>0</v>
      </c>
    </row>
    <row r="24" spans="2:17" ht="18" customHeight="1" x14ac:dyDescent="0.4">
      <c r="B24" s="285"/>
      <c r="C24" s="291">
        <v>3.2</v>
      </c>
      <c r="D24" s="293">
        <v>0.154</v>
      </c>
      <c r="E24" s="293"/>
      <c r="F24" s="141"/>
      <c r="G24" s="141"/>
      <c r="H24" s="149">
        <f t="shared" si="0"/>
        <v>0</v>
      </c>
      <c r="I24" s="150">
        <f t="shared" si="1"/>
        <v>0</v>
      </c>
      <c r="J24" s="150">
        <f t="shared" si="2"/>
        <v>0</v>
      </c>
      <c r="K24" s="151">
        <f t="shared" si="3"/>
        <v>0</v>
      </c>
      <c r="L24" s="152">
        <f>C24*F24</f>
        <v>0</v>
      </c>
      <c r="M24" s="152">
        <f>C24*G24</f>
        <v>0</v>
      </c>
      <c r="N24" s="153">
        <f t="shared" si="4"/>
        <v>0</v>
      </c>
      <c r="O24" s="147" t="s">
        <v>166</v>
      </c>
      <c r="P24" s="148"/>
      <c r="Q24" s="140">
        <f t="shared" si="5"/>
        <v>0</v>
      </c>
    </row>
    <row r="25" spans="2:17" ht="18" customHeight="1" x14ac:dyDescent="0.4">
      <c r="B25" s="285"/>
      <c r="C25" s="287"/>
      <c r="D25" s="300">
        <f>D24*130/77</f>
        <v>0.26</v>
      </c>
      <c r="E25" s="301"/>
      <c r="F25" s="141"/>
      <c r="G25" s="141"/>
      <c r="H25" s="157">
        <f t="shared" si="0"/>
        <v>0</v>
      </c>
      <c r="I25" s="143">
        <f t="shared" si="1"/>
        <v>0</v>
      </c>
      <c r="J25" s="143">
        <f t="shared" si="2"/>
        <v>0</v>
      </c>
      <c r="K25" s="158">
        <f t="shared" si="3"/>
        <v>0</v>
      </c>
      <c r="L25" s="145">
        <f>C24*F25</f>
        <v>0</v>
      </c>
      <c r="M25" s="145">
        <f>C24*G25</f>
        <v>0</v>
      </c>
      <c r="N25" s="159">
        <f t="shared" si="4"/>
        <v>0</v>
      </c>
      <c r="O25" s="147"/>
      <c r="P25" s="148" t="s">
        <v>166</v>
      </c>
      <c r="Q25" s="140">
        <f t="shared" si="5"/>
        <v>0</v>
      </c>
    </row>
    <row r="26" spans="2:17" ht="18" customHeight="1" x14ac:dyDescent="0.4">
      <c r="B26" s="285"/>
      <c r="C26" s="291">
        <v>4</v>
      </c>
      <c r="D26" s="302">
        <v>0.17</v>
      </c>
      <c r="E26" s="302"/>
      <c r="F26" s="141"/>
      <c r="G26" s="141"/>
      <c r="H26" s="149">
        <f t="shared" si="0"/>
        <v>0</v>
      </c>
      <c r="I26" s="150">
        <f t="shared" si="1"/>
        <v>0</v>
      </c>
      <c r="J26" s="150">
        <f t="shared" si="2"/>
        <v>0</v>
      </c>
      <c r="K26" s="151">
        <f t="shared" si="3"/>
        <v>0</v>
      </c>
      <c r="L26" s="152">
        <f>C26*F26</f>
        <v>0</v>
      </c>
      <c r="M26" s="152">
        <f>C26*G26</f>
        <v>0</v>
      </c>
      <c r="N26" s="153">
        <f t="shared" si="4"/>
        <v>0</v>
      </c>
      <c r="O26" s="147" t="s">
        <v>166</v>
      </c>
      <c r="P26" s="148"/>
      <c r="Q26" s="160"/>
    </row>
    <row r="27" spans="2:17" ht="18" customHeight="1" x14ac:dyDescent="0.4">
      <c r="B27" s="285"/>
      <c r="C27" s="287"/>
      <c r="D27" s="289">
        <f>D26*130/85</f>
        <v>0.26</v>
      </c>
      <c r="E27" s="290"/>
      <c r="F27" s="141"/>
      <c r="G27" s="141"/>
      <c r="H27" s="142">
        <f t="shared" si="0"/>
        <v>0</v>
      </c>
      <c r="I27" s="143">
        <f t="shared" si="1"/>
        <v>0</v>
      </c>
      <c r="J27" s="143">
        <f t="shared" si="2"/>
        <v>0</v>
      </c>
      <c r="K27" s="144">
        <f t="shared" si="3"/>
        <v>0</v>
      </c>
      <c r="L27" s="145">
        <f>C26*F27</f>
        <v>0</v>
      </c>
      <c r="M27" s="145">
        <f>C26*G27</f>
        <v>0</v>
      </c>
      <c r="N27" s="146">
        <f t="shared" si="4"/>
        <v>0</v>
      </c>
      <c r="O27" s="147"/>
      <c r="P27" s="148" t="s">
        <v>166</v>
      </c>
      <c r="Q27" s="160"/>
    </row>
    <row r="28" spans="2:17" ht="18" customHeight="1" x14ac:dyDescent="0.4">
      <c r="B28" s="285"/>
      <c r="C28" s="291">
        <v>5</v>
      </c>
      <c r="D28" s="293">
        <v>0.2</v>
      </c>
      <c r="E28" s="293"/>
      <c r="F28" s="141"/>
      <c r="G28" s="141"/>
      <c r="H28" s="149">
        <f t="shared" si="0"/>
        <v>0</v>
      </c>
      <c r="I28" s="150">
        <f t="shared" si="1"/>
        <v>0</v>
      </c>
      <c r="J28" s="150">
        <f t="shared" si="2"/>
        <v>0</v>
      </c>
      <c r="K28" s="151">
        <f t="shared" si="3"/>
        <v>0</v>
      </c>
      <c r="L28" s="152">
        <f>C28*F28</f>
        <v>0</v>
      </c>
      <c r="M28" s="152">
        <f>C28*G28</f>
        <v>0</v>
      </c>
      <c r="N28" s="153">
        <f t="shared" si="4"/>
        <v>0</v>
      </c>
      <c r="O28" s="147" t="s">
        <v>166</v>
      </c>
      <c r="P28" s="148"/>
      <c r="Q28" s="160"/>
    </row>
    <row r="29" spans="2:17" ht="18" customHeight="1" x14ac:dyDescent="0.4">
      <c r="B29" s="285"/>
      <c r="C29" s="287"/>
      <c r="D29" s="289">
        <f>D28*130/100</f>
        <v>0.26</v>
      </c>
      <c r="E29" s="290"/>
      <c r="F29" s="141"/>
      <c r="G29" s="141"/>
      <c r="H29" s="142">
        <f t="shared" si="0"/>
        <v>0</v>
      </c>
      <c r="I29" s="143">
        <f t="shared" si="1"/>
        <v>0</v>
      </c>
      <c r="J29" s="143">
        <f t="shared" si="2"/>
        <v>0</v>
      </c>
      <c r="K29" s="144">
        <f t="shared" si="3"/>
        <v>0</v>
      </c>
      <c r="L29" s="145">
        <f>C28*F29</f>
        <v>0</v>
      </c>
      <c r="M29" s="145">
        <f>C28*G29</f>
        <v>0</v>
      </c>
      <c r="N29" s="146">
        <f t="shared" si="4"/>
        <v>0</v>
      </c>
      <c r="O29" s="147"/>
      <c r="P29" s="148" t="s">
        <v>166</v>
      </c>
      <c r="Q29" s="160"/>
    </row>
    <row r="30" spans="2:17" ht="18" customHeight="1" x14ac:dyDescent="0.4">
      <c r="B30" s="285"/>
      <c r="C30" s="291">
        <v>6</v>
      </c>
      <c r="D30" s="295">
        <v>0.2</v>
      </c>
      <c r="E30" s="295"/>
      <c r="F30" s="141"/>
      <c r="G30" s="141"/>
      <c r="H30" s="161">
        <f t="shared" si="0"/>
        <v>0</v>
      </c>
      <c r="I30" s="150">
        <f t="shared" si="1"/>
        <v>0</v>
      </c>
      <c r="J30" s="150">
        <f t="shared" si="2"/>
        <v>0</v>
      </c>
      <c r="K30" s="162">
        <f t="shared" si="3"/>
        <v>0</v>
      </c>
      <c r="L30" s="152">
        <f>C30*F30</f>
        <v>0</v>
      </c>
      <c r="M30" s="152">
        <f>C30*G30</f>
        <v>0</v>
      </c>
      <c r="N30" s="163">
        <f t="shared" si="4"/>
        <v>0</v>
      </c>
      <c r="O30" s="147" t="s">
        <v>166</v>
      </c>
      <c r="P30" s="148"/>
      <c r="Q30" s="160"/>
    </row>
    <row r="31" spans="2:17" ht="18" customHeight="1" thickBot="1" x14ac:dyDescent="0.45">
      <c r="B31" s="286"/>
      <c r="C31" s="294"/>
      <c r="D31" s="296">
        <f>D30*130/110*(1.1)</f>
        <v>0.26</v>
      </c>
      <c r="E31" s="297"/>
      <c r="F31" s="164"/>
      <c r="G31" s="164"/>
      <c r="H31" s="165">
        <f t="shared" si="0"/>
        <v>0</v>
      </c>
      <c r="I31" s="166">
        <f t="shared" si="1"/>
        <v>0</v>
      </c>
      <c r="J31" s="166">
        <f t="shared" si="2"/>
        <v>0</v>
      </c>
      <c r="K31" s="167">
        <f t="shared" si="3"/>
        <v>0</v>
      </c>
      <c r="L31" s="168">
        <f>C30*F31</f>
        <v>0</v>
      </c>
      <c r="M31" s="168">
        <f>C30*G31</f>
        <v>0</v>
      </c>
      <c r="N31" s="169">
        <f t="shared" si="4"/>
        <v>0</v>
      </c>
      <c r="O31" s="129"/>
      <c r="P31" s="130" t="s">
        <v>166</v>
      </c>
      <c r="Q31" s="160"/>
    </row>
    <row r="32" spans="2:17" ht="18" customHeight="1" x14ac:dyDescent="0.4">
      <c r="B32" s="284" t="s">
        <v>167</v>
      </c>
      <c r="C32" s="281">
        <v>4</v>
      </c>
      <c r="D32" s="280">
        <f>0.68*200/1000</f>
        <v>0.13600000000000001</v>
      </c>
      <c r="E32" s="280"/>
      <c r="F32" s="132"/>
      <c r="G32" s="132"/>
      <c r="H32" s="170">
        <f t="shared" si="0"/>
        <v>0</v>
      </c>
      <c r="I32" s="171">
        <f t="shared" si="1"/>
        <v>0</v>
      </c>
      <c r="J32" s="171">
        <f t="shared" si="2"/>
        <v>0</v>
      </c>
      <c r="K32" s="172">
        <f t="shared" si="3"/>
        <v>0</v>
      </c>
      <c r="L32" s="173">
        <f>C32*F32</f>
        <v>0</v>
      </c>
      <c r="M32" s="173">
        <f>C32*G32</f>
        <v>0</v>
      </c>
      <c r="N32" s="174">
        <f t="shared" si="4"/>
        <v>0</v>
      </c>
      <c r="O32" s="138" t="s">
        <v>166</v>
      </c>
      <c r="P32" s="139"/>
      <c r="Q32" s="160"/>
    </row>
    <row r="33" spans="2:17" ht="18" customHeight="1" x14ac:dyDescent="0.4">
      <c r="B33" s="285"/>
      <c r="C33" s="287"/>
      <c r="D33" s="303">
        <f>0.68*200/1000*(115/72)</f>
        <v>0.21722222222222226</v>
      </c>
      <c r="E33" s="303"/>
      <c r="F33" s="141"/>
      <c r="G33" s="141"/>
      <c r="H33" s="175">
        <f t="shared" si="0"/>
        <v>0</v>
      </c>
      <c r="I33" s="176">
        <f t="shared" si="1"/>
        <v>0</v>
      </c>
      <c r="J33" s="176">
        <f t="shared" si="2"/>
        <v>0</v>
      </c>
      <c r="K33" s="158">
        <f t="shared" si="3"/>
        <v>0</v>
      </c>
      <c r="L33" s="177">
        <f>C32*F33</f>
        <v>0</v>
      </c>
      <c r="M33" s="177">
        <f>C32*G33</f>
        <v>0</v>
      </c>
      <c r="N33" s="159">
        <f t="shared" si="4"/>
        <v>0</v>
      </c>
      <c r="O33" s="147"/>
      <c r="P33" s="148" t="s">
        <v>166</v>
      </c>
      <c r="Q33" s="160"/>
    </row>
    <row r="34" spans="2:17" ht="18" customHeight="1" x14ac:dyDescent="0.4">
      <c r="B34" s="285"/>
      <c r="C34" s="291">
        <v>5</v>
      </c>
      <c r="D34" s="304">
        <f>0.76*200/1000</f>
        <v>0.152</v>
      </c>
      <c r="E34" s="304"/>
      <c r="F34" s="141"/>
      <c r="G34" s="141"/>
      <c r="H34" s="178">
        <f t="shared" si="0"/>
        <v>0</v>
      </c>
      <c r="I34" s="179">
        <f t="shared" si="1"/>
        <v>0</v>
      </c>
      <c r="J34" s="179">
        <f t="shared" si="2"/>
        <v>0</v>
      </c>
      <c r="K34" s="180">
        <f t="shared" si="3"/>
        <v>0</v>
      </c>
      <c r="L34" s="181">
        <f>C34*F34</f>
        <v>0</v>
      </c>
      <c r="M34" s="181">
        <f>C34*G34</f>
        <v>0</v>
      </c>
      <c r="N34" s="182">
        <f t="shared" si="4"/>
        <v>0</v>
      </c>
      <c r="O34" s="147" t="s">
        <v>166</v>
      </c>
      <c r="P34" s="148"/>
      <c r="Q34" s="160"/>
    </row>
    <row r="35" spans="2:17" ht="18" customHeight="1" x14ac:dyDescent="0.4">
      <c r="B35" s="285"/>
      <c r="C35" s="287"/>
      <c r="D35" s="300">
        <f>0.76*200/1000*(133/84)</f>
        <v>0.24066666666666664</v>
      </c>
      <c r="E35" s="301"/>
      <c r="F35" s="141"/>
      <c r="G35" s="141"/>
      <c r="H35" s="157">
        <f t="shared" si="0"/>
        <v>0</v>
      </c>
      <c r="I35" s="176">
        <f t="shared" si="1"/>
        <v>0</v>
      </c>
      <c r="J35" s="176">
        <f t="shared" si="2"/>
        <v>0</v>
      </c>
      <c r="K35" s="158">
        <f t="shared" si="3"/>
        <v>0</v>
      </c>
      <c r="L35" s="177">
        <f>C34*F35</f>
        <v>0</v>
      </c>
      <c r="M35" s="177">
        <f>C34*G35</f>
        <v>0</v>
      </c>
      <c r="N35" s="159">
        <f t="shared" si="4"/>
        <v>0</v>
      </c>
      <c r="O35" s="147"/>
      <c r="P35" s="148" t="s">
        <v>166</v>
      </c>
      <c r="Q35" s="160"/>
    </row>
    <row r="36" spans="2:17" ht="18" customHeight="1" x14ac:dyDescent="0.4">
      <c r="B36" s="285"/>
      <c r="C36" s="291">
        <v>6</v>
      </c>
      <c r="D36" s="292">
        <f>0.98*200/1000</f>
        <v>0.19600000000000001</v>
      </c>
      <c r="E36" s="292"/>
      <c r="F36" s="141"/>
      <c r="G36" s="141"/>
      <c r="H36" s="149">
        <f t="shared" si="0"/>
        <v>0</v>
      </c>
      <c r="I36" s="179">
        <f t="shared" si="1"/>
        <v>0</v>
      </c>
      <c r="J36" s="179">
        <f t="shared" si="2"/>
        <v>0</v>
      </c>
      <c r="K36" s="151">
        <f t="shared" si="3"/>
        <v>0</v>
      </c>
      <c r="L36" s="181">
        <f>C36*F36</f>
        <v>0</v>
      </c>
      <c r="M36" s="181">
        <f>C36*G36</f>
        <v>0</v>
      </c>
      <c r="N36" s="153">
        <f t="shared" si="4"/>
        <v>0</v>
      </c>
      <c r="O36" s="147" t="s">
        <v>166</v>
      </c>
      <c r="P36" s="148"/>
      <c r="Q36" s="160"/>
    </row>
    <row r="37" spans="2:17" ht="18" customHeight="1" thickBot="1" x14ac:dyDescent="0.45">
      <c r="B37" s="286"/>
      <c r="C37" s="294"/>
      <c r="D37" s="305">
        <f>0.98*200/1000*(133/103)</f>
        <v>0.25308737864077674</v>
      </c>
      <c r="E37" s="306"/>
      <c r="F37" s="164"/>
      <c r="G37" s="164"/>
      <c r="H37" s="183">
        <f t="shared" si="0"/>
        <v>0</v>
      </c>
      <c r="I37" s="184">
        <f t="shared" si="1"/>
        <v>0</v>
      </c>
      <c r="J37" s="184">
        <f t="shared" si="2"/>
        <v>0</v>
      </c>
      <c r="K37" s="185">
        <f t="shared" si="3"/>
        <v>0</v>
      </c>
      <c r="L37" s="186">
        <f>C36*F37</f>
        <v>0</v>
      </c>
      <c r="M37" s="186">
        <f>C36*G37</f>
        <v>0</v>
      </c>
      <c r="N37" s="187">
        <f t="shared" si="4"/>
        <v>0</v>
      </c>
      <c r="O37" s="129"/>
      <c r="P37" s="130" t="s">
        <v>166</v>
      </c>
      <c r="Q37" s="160"/>
    </row>
    <row r="38" spans="2:17" ht="18" customHeight="1" x14ac:dyDescent="0.4">
      <c r="B38" s="284" t="s">
        <v>168</v>
      </c>
      <c r="C38" s="281">
        <v>4</v>
      </c>
      <c r="D38" s="280">
        <f>0.73*200/1000</f>
        <v>0.14599999999999999</v>
      </c>
      <c r="E38" s="280"/>
      <c r="F38" s="132"/>
      <c r="G38" s="132"/>
      <c r="H38" s="170">
        <f t="shared" si="0"/>
        <v>0</v>
      </c>
      <c r="I38" s="171">
        <f t="shared" si="1"/>
        <v>0</v>
      </c>
      <c r="J38" s="171">
        <f t="shared" si="2"/>
        <v>0</v>
      </c>
      <c r="K38" s="172">
        <f t="shared" si="3"/>
        <v>0</v>
      </c>
      <c r="L38" s="173">
        <f>C38*F38</f>
        <v>0</v>
      </c>
      <c r="M38" s="173">
        <f>C38*G38</f>
        <v>0</v>
      </c>
      <c r="N38" s="174">
        <f t="shared" si="4"/>
        <v>0</v>
      </c>
      <c r="O38" s="138" t="s">
        <v>166</v>
      </c>
      <c r="P38" s="139"/>
      <c r="Q38" s="160"/>
    </row>
    <row r="39" spans="2:17" ht="18" customHeight="1" x14ac:dyDescent="0.4">
      <c r="B39" s="285"/>
      <c r="C39" s="287"/>
      <c r="D39" s="303">
        <f>0.73*200/1000*(121/80)</f>
        <v>0.22082499999999999</v>
      </c>
      <c r="E39" s="303"/>
      <c r="F39" s="141"/>
      <c r="G39" s="141"/>
      <c r="H39" s="175">
        <f t="shared" si="0"/>
        <v>0</v>
      </c>
      <c r="I39" s="176">
        <f t="shared" si="1"/>
        <v>0</v>
      </c>
      <c r="J39" s="176">
        <f t="shared" si="2"/>
        <v>0</v>
      </c>
      <c r="K39" s="158">
        <f t="shared" si="3"/>
        <v>0</v>
      </c>
      <c r="L39" s="177">
        <f>C38*F39</f>
        <v>0</v>
      </c>
      <c r="M39" s="177">
        <f>C38*G39</f>
        <v>0</v>
      </c>
      <c r="N39" s="159">
        <f t="shared" si="4"/>
        <v>0</v>
      </c>
      <c r="O39" s="147"/>
      <c r="P39" s="148" t="s">
        <v>166</v>
      </c>
      <c r="Q39" s="160"/>
    </row>
    <row r="40" spans="2:17" ht="18" customHeight="1" x14ac:dyDescent="0.4">
      <c r="B40" s="285"/>
      <c r="C40" s="291">
        <v>5</v>
      </c>
      <c r="D40" s="304">
        <f>0.89*200/1000</f>
        <v>0.17799999999999999</v>
      </c>
      <c r="E40" s="304"/>
      <c r="F40" s="141"/>
      <c r="G40" s="141"/>
      <c r="H40" s="178">
        <f t="shared" si="0"/>
        <v>0</v>
      </c>
      <c r="I40" s="179">
        <f t="shared" si="1"/>
        <v>0</v>
      </c>
      <c r="J40" s="179">
        <f t="shared" si="2"/>
        <v>0</v>
      </c>
      <c r="K40" s="180">
        <f t="shared" si="3"/>
        <v>0</v>
      </c>
      <c r="L40" s="181">
        <f>C40*F40</f>
        <v>0</v>
      </c>
      <c r="M40" s="181">
        <f>C40*G40</f>
        <v>0</v>
      </c>
      <c r="N40" s="182">
        <f t="shared" si="4"/>
        <v>0</v>
      </c>
      <c r="O40" s="147" t="s">
        <v>166</v>
      </c>
      <c r="P40" s="148"/>
      <c r="Q40" s="160"/>
    </row>
    <row r="41" spans="2:17" ht="18" customHeight="1" x14ac:dyDescent="0.4">
      <c r="B41" s="285"/>
      <c r="C41" s="287"/>
      <c r="D41" s="300">
        <f>0.89*200/1000*(152/100)</f>
        <v>0.27055999999999997</v>
      </c>
      <c r="E41" s="301"/>
      <c r="F41" s="141"/>
      <c r="G41" s="141"/>
      <c r="H41" s="157">
        <f t="shared" si="0"/>
        <v>0</v>
      </c>
      <c r="I41" s="176">
        <f t="shared" si="1"/>
        <v>0</v>
      </c>
      <c r="J41" s="176">
        <f t="shared" si="2"/>
        <v>0</v>
      </c>
      <c r="K41" s="158">
        <f t="shared" si="3"/>
        <v>0</v>
      </c>
      <c r="L41" s="177">
        <f>C40*F41</f>
        <v>0</v>
      </c>
      <c r="M41" s="177">
        <f>C40*G41</f>
        <v>0</v>
      </c>
      <c r="N41" s="159">
        <f t="shared" si="4"/>
        <v>0</v>
      </c>
      <c r="O41" s="147"/>
      <c r="P41" s="148" t="s">
        <v>166</v>
      </c>
      <c r="Q41" s="160"/>
    </row>
    <row r="42" spans="2:17" ht="18" customHeight="1" x14ac:dyDescent="0.4">
      <c r="B42" s="285"/>
      <c r="C42" s="291">
        <v>6</v>
      </c>
      <c r="D42" s="302">
        <f>1*200/1000</f>
        <v>0.2</v>
      </c>
      <c r="E42" s="302"/>
      <c r="F42" s="141"/>
      <c r="G42" s="141"/>
      <c r="H42" s="149">
        <f t="shared" si="0"/>
        <v>0</v>
      </c>
      <c r="I42" s="179">
        <f t="shared" si="1"/>
        <v>0</v>
      </c>
      <c r="J42" s="179">
        <f t="shared" si="2"/>
        <v>0</v>
      </c>
      <c r="K42" s="151">
        <f t="shared" si="3"/>
        <v>0</v>
      </c>
      <c r="L42" s="181">
        <f>C42*F42</f>
        <v>0</v>
      </c>
      <c r="M42" s="181">
        <f>C42*G42</f>
        <v>0</v>
      </c>
      <c r="N42" s="153">
        <f t="shared" si="4"/>
        <v>0</v>
      </c>
      <c r="O42" s="147" t="s">
        <v>166</v>
      </c>
      <c r="P42" s="148"/>
      <c r="Q42" s="160"/>
    </row>
    <row r="43" spans="2:17" ht="18" customHeight="1" thickBot="1" x14ac:dyDescent="0.45">
      <c r="B43" s="286"/>
      <c r="C43" s="294"/>
      <c r="D43" s="305">
        <f>1*200/1000*(152/110)</f>
        <v>0.27636363636363637</v>
      </c>
      <c r="E43" s="306"/>
      <c r="F43" s="164"/>
      <c r="G43" s="164"/>
      <c r="H43" s="183">
        <f t="shared" si="0"/>
        <v>0</v>
      </c>
      <c r="I43" s="184">
        <f t="shared" si="1"/>
        <v>0</v>
      </c>
      <c r="J43" s="184">
        <f t="shared" si="2"/>
        <v>0</v>
      </c>
      <c r="K43" s="185">
        <f t="shared" si="3"/>
        <v>0</v>
      </c>
      <c r="L43" s="186">
        <f>C42*F43</f>
        <v>0</v>
      </c>
      <c r="M43" s="186">
        <f>C42*G43</f>
        <v>0</v>
      </c>
      <c r="N43" s="187">
        <f t="shared" si="4"/>
        <v>0</v>
      </c>
      <c r="O43" s="129"/>
      <c r="P43" s="130" t="s">
        <v>166</v>
      </c>
      <c r="Q43" s="160"/>
    </row>
    <row r="44" spans="2:17" ht="18" customHeight="1" x14ac:dyDescent="0.4">
      <c r="B44" s="276" t="s">
        <v>169</v>
      </c>
      <c r="C44" s="281">
        <v>2</v>
      </c>
      <c r="D44" s="309">
        <f>0.6*200/1000*1.1</f>
        <v>0.13200000000000001</v>
      </c>
      <c r="E44" s="310"/>
      <c r="F44" s="132"/>
      <c r="G44" s="132"/>
      <c r="H44" s="188">
        <f t="shared" si="0"/>
        <v>0</v>
      </c>
      <c r="I44" s="171">
        <f t="shared" si="1"/>
        <v>0</v>
      </c>
      <c r="J44" s="171">
        <f t="shared" si="2"/>
        <v>0</v>
      </c>
      <c r="K44" s="189">
        <f t="shared" si="3"/>
        <v>0</v>
      </c>
      <c r="L44" s="173">
        <f>C44*F44</f>
        <v>0</v>
      </c>
      <c r="M44" s="173">
        <f>C44*G44</f>
        <v>0</v>
      </c>
      <c r="N44" s="190">
        <f t="shared" si="4"/>
        <v>0</v>
      </c>
      <c r="O44" s="138" t="s">
        <v>166</v>
      </c>
      <c r="P44" s="139"/>
      <c r="Q44" s="140">
        <f t="shared" ref="Q44:Q51" si="6">IF(H44&gt;0,1,0)</f>
        <v>0</v>
      </c>
    </row>
    <row r="45" spans="2:17" ht="18" customHeight="1" x14ac:dyDescent="0.4">
      <c r="B45" s="307"/>
      <c r="C45" s="287"/>
      <c r="D45" s="311">
        <f>0.8*200/1000*1.1</f>
        <v>0.17600000000000002</v>
      </c>
      <c r="E45" s="312"/>
      <c r="F45" s="141"/>
      <c r="G45" s="141"/>
      <c r="H45" s="154">
        <f t="shared" si="0"/>
        <v>0</v>
      </c>
      <c r="I45" s="143">
        <f t="shared" si="1"/>
        <v>0</v>
      </c>
      <c r="J45" s="143">
        <f t="shared" si="2"/>
        <v>0</v>
      </c>
      <c r="K45" s="155">
        <f t="shared" si="3"/>
        <v>0</v>
      </c>
      <c r="L45" s="145">
        <f>C44*F45</f>
        <v>0</v>
      </c>
      <c r="M45" s="145">
        <f>C44*G45</f>
        <v>0</v>
      </c>
      <c r="N45" s="156">
        <f t="shared" si="4"/>
        <v>0</v>
      </c>
      <c r="O45" s="147"/>
      <c r="P45" s="148" t="s">
        <v>166</v>
      </c>
      <c r="Q45" s="140">
        <f t="shared" si="6"/>
        <v>0</v>
      </c>
    </row>
    <row r="46" spans="2:17" ht="18" customHeight="1" x14ac:dyDescent="0.4">
      <c r="B46" s="308"/>
      <c r="C46" s="291">
        <v>2.5</v>
      </c>
      <c r="D46" s="313">
        <f>0.73*200/1000*1.1</f>
        <v>0.16059999999999999</v>
      </c>
      <c r="E46" s="314"/>
      <c r="F46" s="141"/>
      <c r="G46" s="141"/>
      <c r="H46" s="191">
        <f t="shared" si="0"/>
        <v>0</v>
      </c>
      <c r="I46" s="179">
        <f t="shared" si="1"/>
        <v>0</v>
      </c>
      <c r="J46" s="179">
        <f t="shared" si="2"/>
        <v>0</v>
      </c>
      <c r="K46" s="192">
        <f t="shared" si="3"/>
        <v>0</v>
      </c>
      <c r="L46" s="181">
        <f>C46*F46</f>
        <v>0</v>
      </c>
      <c r="M46" s="181">
        <f>C46*G46</f>
        <v>0</v>
      </c>
      <c r="N46" s="193">
        <f t="shared" si="4"/>
        <v>0</v>
      </c>
      <c r="O46" s="147" t="s">
        <v>166</v>
      </c>
      <c r="P46" s="148"/>
      <c r="Q46" s="140">
        <f t="shared" si="6"/>
        <v>0</v>
      </c>
    </row>
    <row r="47" spans="2:17" ht="18" customHeight="1" x14ac:dyDescent="0.4">
      <c r="B47" s="308"/>
      <c r="C47" s="287"/>
      <c r="D47" s="311">
        <f>1.4*200/1000*1.1</f>
        <v>0.30800000000000005</v>
      </c>
      <c r="E47" s="312"/>
      <c r="F47" s="141"/>
      <c r="G47" s="141"/>
      <c r="H47" s="154">
        <f t="shared" si="0"/>
        <v>0</v>
      </c>
      <c r="I47" s="143">
        <f t="shared" si="1"/>
        <v>0</v>
      </c>
      <c r="J47" s="143">
        <f t="shared" si="2"/>
        <v>0</v>
      </c>
      <c r="K47" s="155">
        <f t="shared" si="3"/>
        <v>0</v>
      </c>
      <c r="L47" s="145">
        <f>C46*F47</f>
        <v>0</v>
      </c>
      <c r="M47" s="145">
        <f>C46*G47</f>
        <v>0</v>
      </c>
      <c r="N47" s="156">
        <f t="shared" si="4"/>
        <v>0</v>
      </c>
      <c r="O47" s="147"/>
      <c r="P47" s="148" t="s">
        <v>166</v>
      </c>
      <c r="Q47" s="140">
        <f t="shared" si="6"/>
        <v>0</v>
      </c>
    </row>
    <row r="48" spans="2:17" ht="18" customHeight="1" x14ac:dyDescent="0.4">
      <c r="B48" s="308"/>
      <c r="C48" s="291">
        <v>3</v>
      </c>
      <c r="D48" s="313">
        <f>0.73*200/1000*1.1</f>
        <v>0.16059999999999999</v>
      </c>
      <c r="E48" s="314"/>
      <c r="F48" s="141"/>
      <c r="G48" s="141"/>
      <c r="H48" s="191">
        <f t="shared" si="0"/>
        <v>0</v>
      </c>
      <c r="I48" s="179">
        <f t="shared" si="1"/>
        <v>0</v>
      </c>
      <c r="J48" s="179">
        <f t="shared" si="2"/>
        <v>0</v>
      </c>
      <c r="K48" s="192">
        <f t="shared" si="3"/>
        <v>0</v>
      </c>
      <c r="L48" s="181">
        <f>C48*F48</f>
        <v>0</v>
      </c>
      <c r="M48" s="181">
        <f>C48*G48</f>
        <v>0</v>
      </c>
      <c r="N48" s="193">
        <f t="shared" si="4"/>
        <v>0</v>
      </c>
      <c r="O48" s="147" t="s">
        <v>166</v>
      </c>
      <c r="P48" s="148"/>
      <c r="Q48" s="140">
        <f t="shared" si="6"/>
        <v>0</v>
      </c>
    </row>
    <row r="49" spans="2:17" ht="18" customHeight="1" x14ac:dyDescent="0.4">
      <c r="B49" s="308"/>
      <c r="C49" s="287"/>
      <c r="D49" s="311">
        <f>1.4*200/1000*1.1</f>
        <v>0.30800000000000005</v>
      </c>
      <c r="E49" s="312"/>
      <c r="F49" s="141"/>
      <c r="G49" s="141"/>
      <c r="H49" s="154">
        <f t="shared" si="0"/>
        <v>0</v>
      </c>
      <c r="I49" s="143">
        <f t="shared" si="1"/>
        <v>0</v>
      </c>
      <c r="J49" s="143">
        <f t="shared" si="2"/>
        <v>0</v>
      </c>
      <c r="K49" s="155">
        <f t="shared" si="3"/>
        <v>0</v>
      </c>
      <c r="L49" s="145">
        <f>C48*F49</f>
        <v>0</v>
      </c>
      <c r="M49" s="145">
        <f>C48*G49</f>
        <v>0</v>
      </c>
      <c r="N49" s="156">
        <f t="shared" si="4"/>
        <v>0</v>
      </c>
      <c r="O49" s="147"/>
      <c r="P49" s="148" t="s">
        <v>166</v>
      </c>
      <c r="Q49" s="140">
        <f t="shared" si="6"/>
        <v>0</v>
      </c>
    </row>
    <row r="50" spans="2:17" ht="18" customHeight="1" x14ac:dyDescent="0.4">
      <c r="B50" s="308"/>
      <c r="C50" s="291">
        <v>3.2</v>
      </c>
      <c r="D50" s="313">
        <f>0.81*200/1000*1.1</f>
        <v>0.17820000000000003</v>
      </c>
      <c r="E50" s="314"/>
      <c r="F50" s="141"/>
      <c r="G50" s="141"/>
      <c r="H50" s="191">
        <f t="shared" si="0"/>
        <v>0</v>
      </c>
      <c r="I50" s="179">
        <f t="shared" si="1"/>
        <v>0</v>
      </c>
      <c r="J50" s="179">
        <f t="shared" si="2"/>
        <v>0</v>
      </c>
      <c r="K50" s="192">
        <f t="shared" si="3"/>
        <v>0</v>
      </c>
      <c r="L50" s="181">
        <f>C50*F50</f>
        <v>0</v>
      </c>
      <c r="M50" s="181">
        <f>C50*G50</f>
        <v>0</v>
      </c>
      <c r="N50" s="193">
        <f t="shared" si="4"/>
        <v>0</v>
      </c>
      <c r="O50" s="147" t="s">
        <v>166</v>
      </c>
      <c r="P50" s="148"/>
      <c r="Q50" s="140">
        <f t="shared" si="6"/>
        <v>0</v>
      </c>
    </row>
    <row r="51" spans="2:17" ht="18" customHeight="1" x14ac:dyDescent="0.4">
      <c r="B51" s="308"/>
      <c r="C51" s="287"/>
      <c r="D51" s="311">
        <f>1.4*200/1000*1.1</f>
        <v>0.30800000000000005</v>
      </c>
      <c r="E51" s="312"/>
      <c r="F51" s="141"/>
      <c r="G51" s="141"/>
      <c r="H51" s="154">
        <f t="shared" si="0"/>
        <v>0</v>
      </c>
      <c r="I51" s="143">
        <f t="shared" si="1"/>
        <v>0</v>
      </c>
      <c r="J51" s="143">
        <f t="shared" si="2"/>
        <v>0</v>
      </c>
      <c r="K51" s="155">
        <f t="shared" si="3"/>
        <v>0</v>
      </c>
      <c r="L51" s="145">
        <f>C50*F51</f>
        <v>0</v>
      </c>
      <c r="M51" s="145">
        <f>C50*G51</f>
        <v>0</v>
      </c>
      <c r="N51" s="156">
        <f t="shared" si="4"/>
        <v>0</v>
      </c>
      <c r="O51" s="147"/>
      <c r="P51" s="148" t="s">
        <v>166</v>
      </c>
      <c r="Q51" s="140">
        <f t="shared" si="6"/>
        <v>0</v>
      </c>
    </row>
    <row r="52" spans="2:17" ht="18" customHeight="1" x14ac:dyDescent="0.4">
      <c r="B52" s="308"/>
      <c r="C52" s="291">
        <v>4</v>
      </c>
      <c r="D52" s="313">
        <f>1.1*200/1000*1.1</f>
        <v>0.24200000000000005</v>
      </c>
      <c r="E52" s="314"/>
      <c r="F52" s="141"/>
      <c r="G52" s="141"/>
      <c r="H52" s="191">
        <f t="shared" si="0"/>
        <v>0</v>
      </c>
      <c r="I52" s="179">
        <f t="shared" si="1"/>
        <v>0</v>
      </c>
      <c r="J52" s="179">
        <f t="shared" si="2"/>
        <v>0</v>
      </c>
      <c r="K52" s="192">
        <f t="shared" si="3"/>
        <v>0</v>
      </c>
      <c r="L52" s="181">
        <f>C52*F52</f>
        <v>0</v>
      </c>
      <c r="M52" s="181">
        <f>C52*G52</f>
        <v>0</v>
      </c>
      <c r="N52" s="193">
        <f t="shared" si="4"/>
        <v>0</v>
      </c>
      <c r="O52" s="147" t="s">
        <v>166</v>
      </c>
      <c r="P52" s="148"/>
      <c r="Q52" s="160"/>
    </row>
    <row r="53" spans="2:17" ht="18" customHeight="1" x14ac:dyDescent="0.4">
      <c r="B53" s="308"/>
      <c r="C53" s="287"/>
      <c r="D53" s="311">
        <f>2*200/1000*1.1</f>
        <v>0.44000000000000006</v>
      </c>
      <c r="E53" s="312"/>
      <c r="F53" s="141"/>
      <c r="G53" s="141"/>
      <c r="H53" s="154">
        <f t="shared" si="0"/>
        <v>0</v>
      </c>
      <c r="I53" s="143">
        <f t="shared" si="1"/>
        <v>0</v>
      </c>
      <c r="J53" s="143">
        <f t="shared" si="2"/>
        <v>0</v>
      </c>
      <c r="K53" s="155">
        <f t="shared" si="3"/>
        <v>0</v>
      </c>
      <c r="L53" s="145">
        <f>C52*F53</f>
        <v>0</v>
      </c>
      <c r="M53" s="145">
        <f>C52*G53</f>
        <v>0</v>
      </c>
      <c r="N53" s="156">
        <f t="shared" si="4"/>
        <v>0</v>
      </c>
      <c r="O53" s="147"/>
      <c r="P53" s="148" t="s">
        <v>166</v>
      </c>
      <c r="Q53" s="160"/>
    </row>
    <row r="54" spans="2:17" ht="18" customHeight="1" x14ac:dyDescent="0.4">
      <c r="B54" s="308"/>
      <c r="C54" s="291">
        <v>5</v>
      </c>
      <c r="D54" s="313">
        <f>1.3*200/1000*1.1</f>
        <v>0.28600000000000003</v>
      </c>
      <c r="E54" s="314"/>
      <c r="F54" s="141"/>
      <c r="G54" s="141"/>
      <c r="H54" s="191">
        <f t="shared" si="0"/>
        <v>0</v>
      </c>
      <c r="I54" s="179">
        <f t="shared" si="1"/>
        <v>0</v>
      </c>
      <c r="J54" s="179">
        <f t="shared" si="2"/>
        <v>0</v>
      </c>
      <c r="K54" s="192">
        <f t="shared" si="3"/>
        <v>0</v>
      </c>
      <c r="L54" s="181">
        <f>C54*F54</f>
        <v>0</v>
      </c>
      <c r="M54" s="181">
        <f>C54*G54</f>
        <v>0</v>
      </c>
      <c r="N54" s="193">
        <f>L54+M54</f>
        <v>0</v>
      </c>
      <c r="O54" s="147" t="s">
        <v>166</v>
      </c>
      <c r="P54" s="148"/>
      <c r="Q54" s="160"/>
    </row>
    <row r="55" spans="2:17" ht="18" customHeight="1" x14ac:dyDescent="0.4">
      <c r="B55" s="308"/>
      <c r="C55" s="287"/>
      <c r="D55" s="311">
        <f>2*200/1000*1.1</f>
        <v>0.44000000000000006</v>
      </c>
      <c r="E55" s="312"/>
      <c r="F55" s="141"/>
      <c r="G55" s="141"/>
      <c r="H55" s="154">
        <f t="shared" si="0"/>
        <v>0</v>
      </c>
      <c r="I55" s="143">
        <f t="shared" si="1"/>
        <v>0</v>
      </c>
      <c r="J55" s="143">
        <f t="shared" si="2"/>
        <v>0</v>
      </c>
      <c r="K55" s="155">
        <f t="shared" si="3"/>
        <v>0</v>
      </c>
      <c r="L55" s="145">
        <f>C54*F55</f>
        <v>0</v>
      </c>
      <c r="M55" s="145">
        <f>C54*G55</f>
        <v>0</v>
      </c>
      <c r="N55" s="156">
        <f t="shared" si="4"/>
        <v>0</v>
      </c>
      <c r="O55" s="147"/>
      <c r="P55" s="148" t="s">
        <v>166</v>
      </c>
      <c r="Q55" s="160"/>
    </row>
    <row r="56" spans="2:17" ht="18" customHeight="1" x14ac:dyDescent="0.4">
      <c r="B56" s="308"/>
      <c r="C56" s="291">
        <v>6</v>
      </c>
      <c r="D56" s="313">
        <f>1.4*200/1000*1.1</f>
        <v>0.30800000000000005</v>
      </c>
      <c r="E56" s="314"/>
      <c r="F56" s="141"/>
      <c r="G56" s="141"/>
      <c r="H56" s="191">
        <f t="shared" si="0"/>
        <v>0</v>
      </c>
      <c r="I56" s="179">
        <f t="shared" si="1"/>
        <v>0</v>
      </c>
      <c r="J56" s="179">
        <f t="shared" si="2"/>
        <v>0</v>
      </c>
      <c r="K56" s="192">
        <f t="shared" si="3"/>
        <v>0</v>
      </c>
      <c r="L56" s="181">
        <f>C56*F56</f>
        <v>0</v>
      </c>
      <c r="M56" s="181">
        <f>C56*G56</f>
        <v>0</v>
      </c>
      <c r="N56" s="193">
        <f t="shared" si="4"/>
        <v>0</v>
      </c>
      <c r="O56" s="147" t="s">
        <v>166</v>
      </c>
      <c r="P56" s="148"/>
      <c r="Q56" s="160"/>
    </row>
    <row r="57" spans="2:17" ht="18" customHeight="1" thickBot="1" x14ac:dyDescent="0.45">
      <c r="B57" s="277"/>
      <c r="C57" s="294"/>
      <c r="D57" s="315">
        <f>2*200/1000*1.1</f>
        <v>0.44000000000000006</v>
      </c>
      <c r="E57" s="316"/>
      <c r="F57" s="164"/>
      <c r="G57" s="164"/>
      <c r="H57" s="165">
        <f t="shared" si="0"/>
        <v>0</v>
      </c>
      <c r="I57" s="166">
        <f t="shared" si="1"/>
        <v>0</v>
      </c>
      <c r="J57" s="166">
        <f t="shared" si="2"/>
        <v>0</v>
      </c>
      <c r="K57" s="167">
        <f t="shared" si="3"/>
        <v>0</v>
      </c>
      <c r="L57" s="168">
        <f>C56*F57</f>
        <v>0</v>
      </c>
      <c r="M57" s="168">
        <f>C56*G57</f>
        <v>0</v>
      </c>
      <c r="N57" s="169">
        <f t="shared" si="4"/>
        <v>0</v>
      </c>
      <c r="O57" s="129"/>
      <c r="P57" s="130" t="s">
        <v>166</v>
      </c>
      <c r="Q57" s="160"/>
    </row>
    <row r="58" spans="2:17" ht="18" customHeight="1" x14ac:dyDescent="0.4">
      <c r="B58" s="317" t="s">
        <v>170</v>
      </c>
      <c r="C58" s="319">
        <v>2</v>
      </c>
      <c r="D58" s="320">
        <f>0.85*200/1000*1.1</f>
        <v>0.18700000000000003</v>
      </c>
      <c r="E58" s="321"/>
      <c r="F58" s="194"/>
      <c r="G58" s="194"/>
      <c r="H58" s="195">
        <f t="shared" si="0"/>
        <v>0</v>
      </c>
      <c r="I58" s="196">
        <f t="shared" si="1"/>
        <v>0</v>
      </c>
      <c r="J58" s="196">
        <f t="shared" si="2"/>
        <v>0</v>
      </c>
      <c r="K58" s="197">
        <f t="shared" si="3"/>
        <v>0</v>
      </c>
      <c r="L58" s="198">
        <f>C58*F58</f>
        <v>0</v>
      </c>
      <c r="M58" s="198">
        <f>C58*G58</f>
        <v>0</v>
      </c>
      <c r="N58" s="199">
        <f t="shared" si="4"/>
        <v>0</v>
      </c>
      <c r="O58" s="200" t="s">
        <v>166</v>
      </c>
      <c r="P58" s="201"/>
      <c r="Q58" s="140">
        <f t="shared" ref="Q58:Q65" si="7">IF(H58&gt;0,1,0)</f>
        <v>0</v>
      </c>
    </row>
    <row r="59" spans="2:17" ht="18" customHeight="1" x14ac:dyDescent="0.4">
      <c r="B59" s="307"/>
      <c r="C59" s="287"/>
      <c r="D59" s="311">
        <f>1.5*200/1000*1.1</f>
        <v>0.33</v>
      </c>
      <c r="E59" s="312"/>
      <c r="F59" s="141"/>
      <c r="G59" s="141"/>
      <c r="H59" s="154">
        <f t="shared" si="0"/>
        <v>0</v>
      </c>
      <c r="I59" s="143">
        <f t="shared" si="1"/>
        <v>0</v>
      </c>
      <c r="J59" s="143">
        <f t="shared" si="2"/>
        <v>0</v>
      </c>
      <c r="K59" s="155">
        <f t="shared" si="3"/>
        <v>0</v>
      </c>
      <c r="L59" s="145">
        <f>C58*F59</f>
        <v>0</v>
      </c>
      <c r="M59" s="145">
        <f>C58*G59</f>
        <v>0</v>
      </c>
      <c r="N59" s="156">
        <f t="shared" si="4"/>
        <v>0</v>
      </c>
      <c r="O59" s="147"/>
      <c r="P59" s="148" t="s">
        <v>166</v>
      </c>
      <c r="Q59" s="140">
        <f t="shared" si="7"/>
        <v>0</v>
      </c>
    </row>
    <row r="60" spans="2:17" ht="18" customHeight="1" x14ac:dyDescent="0.4">
      <c r="B60" s="308"/>
      <c r="C60" s="291">
        <v>2.5</v>
      </c>
      <c r="D60" s="313">
        <f>0.94*200/1000*1.1</f>
        <v>0.20680000000000001</v>
      </c>
      <c r="E60" s="314"/>
      <c r="F60" s="141"/>
      <c r="G60" s="141"/>
      <c r="H60" s="191">
        <f t="shared" si="0"/>
        <v>0</v>
      </c>
      <c r="I60" s="179">
        <f t="shared" si="1"/>
        <v>0</v>
      </c>
      <c r="J60" s="179">
        <f t="shared" si="2"/>
        <v>0</v>
      </c>
      <c r="K60" s="192">
        <f t="shared" si="3"/>
        <v>0</v>
      </c>
      <c r="L60" s="181">
        <f>C60*F60</f>
        <v>0</v>
      </c>
      <c r="M60" s="181">
        <f>C60*G60</f>
        <v>0</v>
      </c>
      <c r="N60" s="193">
        <f t="shared" si="4"/>
        <v>0</v>
      </c>
      <c r="O60" s="147" t="s">
        <v>166</v>
      </c>
      <c r="P60" s="148"/>
      <c r="Q60" s="140">
        <f t="shared" si="7"/>
        <v>0</v>
      </c>
    </row>
    <row r="61" spans="2:17" ht="18" customHeight="1" x14ac:dyDescent="0.4">
      <c r="B61" s="308"/>
      <c r="C61" s="287"/>
      <c r="D61" s="311">
        <f>2*200/1000*1.1</f>
        <v>0.44000000000000006</v>
      </c>
      <c r="E61" s="312"/>
      <c r="F61" s="141"/>
      <c r="G61" s="141"/>
      <c r="H61" s="154">
        <f t="shared" si="0"/>
        <v>0</v>
      </c>
      <c r="I61" s="143">
        <f t="shared" si="1"/>
        <v>0</v>
      </c>
      <c r="J61" s="143">
        <f t="shared" si="2"/>
        <v>0</v>
      </c>
      <c r="K61" s="155">
        <f t="shared" si="3"/>
        <v>0</v>
      </c>
      <c r="L61" s="145">
        <f>C60*F61</f>
        <v>0</v>
      </c>
      <c r="M61" s="145">
        <f>C60*G61</f>
        <v>0</v>
      </c>
      <c r="N61" s="156">
        <f t="shared" si="4"/>
        <v>0</v>
      </c>
      <c r="O61" s="147"/>
      <c r="P61" s="148" t="s">
        <v>166</v>
      </c>
      <c r="Q61" s="140">
        <f t="shared" si="7"/>
        <v>0</v>
      </c>
    </row>
    <row r="62" spans="2:17" ht="18" customHeight="1" x14ac:dyDescent="0.4">
      <c r="B62" s="308"/>
      <c r="C62" s="291">
        <v>3</v>
      </c>
      <c r="D62" s="313">
        <f>0.94*200/1000*1.1</f>
        <v>0.20680000000000001</v>
      </c>
      <c r="E62" s="314"/>
      <c r="F62" s="141"/>
      <c r="G62" s="141"/>
      <c r="H62" s="191">
        <f t="shared" si="0"/>
        <v>0</v>
      </c>
      <c r="I62" s="179">
        <f t="shared" si="1"/>
        <v>0</v>
      </c>
      <c r="J62" s="179">
        <f t="shared" si="2"/>
        <v>0</v>
      </c>
      <c r="K62" s="192">
        <f t="shared" si="3"/>
        <v>0</v>
      </c>
      <c r="L62" s="181">
        <f>C62*F62</f>
        <v>0</v>
      </c>
      <c r="M62" s="181">
        <f>C62*G62</f>
        <v>0</v>
      </c>
      <c r="N62" s="193">
        <f t="shared" si="4"/>
        <v>0</v>
      </c>
      <c r="O62" s="147" t="s">
        <v>166</v>
      </c>
      <c r="P62" s="148"/>
      <c r="Q62" s="140">
        <f t="shared" si="7"/>
        <v>0</v>
      </c>
    </row>
    <row r="63" spans="2:17" ht="18" customHeight="1" x14ac:dyDescent="0.4">
      <c r="B63" s="308"/>
      <c r="C63" s="287"/>
      <c r="D63" s="311">
        <f>2*200/1000*1.1</f>
        <v>0.44000000000000006</v>
      </c>
      <c r="E63" s="312"/>
      <c r="F63" s="141"/>
      <c r="G63" s="141"/>
      <c r="H63" s="154">
        <f t="shared" si="0"/>
        <v>0</v>
      </c>
      <c r="I63" s="143">
        <f t="shared" si="1"/>
        <v>0</v>
      </c>
      <c r="J63" s="143">
        <f t="shared" si="2"/>
        <v>0</v>
      </c>
      <c r="K63" s="155">
        <f t="shared" si="3"/>
        <v>0</v>
      </c>
      <c r="L63" s="145">
        <f>C62*F63</f>
        <v>0</v>
      </c>
      <c r="M63" s="145">
        <f>C62*G63</f>
        <v>0</v>
      </c>
      <c r="N63" s="156">
        <f t="shared" si="4"/>
        <v>0</v>
      </c>
      <c r="O63" s="147"/>
      <c r="P63" s="148" t="s">
        <v>166</v>
      </c>
      <c r="Q63" s="140">
        <f t="shared" si="7"/>
        <v>0</v>
      </c>
    </row>
    <row r="64" spans="2:17" ht="18" customHeight="1" x14ac:dyDescent="0.4">
      <c r="B64" s="308"/>
      <c r="C64" s="291">
        <v>3.2</v>
      </c>
      <c r="D64" s="313">
        <f>1.3*200/1000*1.1</f>
        <v>0.28600000000000003</v>
      </c>
      <c r="E64" s="314"/>
      <c r="F64" s="141"/>
      <c r="G64" s="141"/>
      <c r="H64" s="191">
        <f t="shared" si="0"/>
        <v>0</v>
      </c>
      <c r="I64" s="179">
        <f t="shared" si="1"/>
        <v>0</v>
      </c>
      <c r="J64" s="179">
        <f t="shared" si="2"/>
        <v>0</v>
      </c>
      <c r="K64" s="192">
        <f t="shared" si="3"/>
        <v>0</v>
      </c>
      <c r="L64" s="181">
        <f>C64*F64</f>
        <v>0</v>
      </c>
      <c r="M64" s="181">
        <f>C64*G64</f>
        <v>0</v>
      </c>
      <c r="N64" s="193">
        <f t="shared" si="4"/>
        <v>0</v>
      </c>
      <c r="O64" s="147" t="s">
        <v>166</v>
      </c>
      <c r="P64" s="148"/>
      <c r="Q64" s="140">
        <f t="shared" si="7"/>
        <v>0</v>
      </c>
    </row>
    <row r="65" spans="2:31" ht="18" customHeight="1" x14ac:dyDescent="0.4">
      <c r="B65" s="308"/>
      <c r="C65" s="287"/>
      <c r="D65" s="311">
        <f>2*200/1000*1.1</f>
        <v>0.44000000000000006</v>
      </c>
      <c r="E65" s="312"/>
      <c r="F65" s="141"/>
      <c r="G65" s="141"/>
      <c r="H65" s="154">
        <f t="shared" si="0"/>
        <v>0</v>
      </c>
      <c r="I65" s="143">
        <f t="shared" si="1"/>
        <v>0</v>
      </c>
      <c r="J65" s="143">
        <f t="shared" si="2"/>
        <v>0</v>
      </c>
      <c r="K65" s="155">
        <f t="shared" si="3"/>
        <v>0</v>
      </c>
      <c r="L65" s="145">
        <f>C64*F65</f>
        <v>0</v>
      </c>
      <c r="M65" s="145">
        <f>C64*G65</f>
        <v>0</v>
      </c>
      <c r="N65" s="156">
        <f t="shared" si="4"/>
        <v>0</v>
      </c>
      <c r="O65" s="147"/>
      <c r="P65" s="148" t="s">
        <v>166</v>
      </c>
      <c r="Q65" s="140">
        <f t="shared" si="7"/>
        <v>0</v>
      </c>
    </row>
    <row r="66" spans="2:31" ht="18" customHeight="1" x14ac:dyDescent="0.4">
      <c r="B66" s="308"/>
      <c r="C66" s="291">
        <v>4</v>
      </c>
      <c r="D66" s="313">
        <f>1.5*200/1000*1.1</f>
        <v>0.33</v>
      </c>
      <c r="E66" s="314"/>
      <c r="F66" s="141"/>
      <c r="G66" s="141"/>
      <c r="H66" s="191">
        <f t="shared" si="0"/>
        <v>0</v>
      </c>
      <c r="I66" s="179">
        <f t="shared" si="1"/>
        <v>0</v>
      </c>
      <c r="J66" s="179">
        <f t="shared" si="2"/>
        <v>0</v>
      </c>
      <c r="K66" s="192">
        <f t="shared" si="3"/>
        <v>0</v>
      </c>
      <c r="L66" s="181">
        <f>C66*F66</f>
        <v>0</v>
      </c>
      <c r="M66" s="181">
        <f>C66*G66</f>
        <v>0</v>
      </c>
      <c r="N66" s="193">
        <f t="shared" si="4"/>
        <v>0</v>
      </c>
      <c r="O66" s="147" t="s">
        <v>166</v>
      </c>
      <c r="P66" s="148"/>
      <c r="Q66" s="160"/>
    </row>
    <row r="67" spans="2:31" ht="18" customHeight="1" x14ac:dyDescent="0.4">
      <c r="B67" s="308"/>
      <c r="C67" s="287"/>
      <c r="D67" s="311">
        <f>2.5*200/1000*1.1</f>
        <v>0.55000000000000004</v>
      </c>
      <c r="E67" s="312"/>
      <c r="F67" s="141"/>
      <c r="G67" s="141"/>
      <c r="H67" s="154">
        <f t="shared" si="0"/>
        <v>0</v>
      </c>
      <c r="I67" s="143">
        <f t="shared" si="1"/>
        <v>0</v>
      </c>
      <c r="J67" s="143">
        <f t="shared" si="2"/>
        <v>0</v>
      </c>
      <c r="K67" s="155">
        <f t="shared" si="3"/>
        <v>0</v>
      </c>
      <c r="L67" s="145">
        <f>C66*F67</f>
        <v>0</v>
      </c>
      <c r="M67" s="145">
        <f>C66*G67</f>
        <v>0</v>
      </c>
      <c r="N67" s="156">
        <f t="shared" si="4"/>
        <v>0</v>
      </c>
      <c r="O67" s="147"/>
      <c r="P67" s="148" t="s">
        <v>166</v>
      </c>
      <c r="Q67" s="160"/>
    </row>
    <row r="68" spans="2:31" ht="18" customHeight="1" x14ac:dyDescent="0.4">
      <c r="B68" s="308"/>
      <c r="C68" s="291">
        <v>5</v>
      </c>
      <c r="D68" s="313">
        <f>1.7*200/1000*1.1</f>
        <v>0.37400000000000005</v>
      </c>
      <c r="E68" s="314"/>
      <c r="F68" s="141"/>
      <c r="G68" s="141"/>
      <c r="H68" s="191">
        <f t="shared" si="0"/>
        <v>0</v>
      </c>
      <c r="I68" s="179">
        <f t="shared" si="1"/>
        <v>0</v>
      </c>
      <c r="J68" s="179">
        <f t="shared" si="2"/>
        <v>0</v>
      </c>
      <c r="K68" s="192">
        <f t="shared" si="3"/>
        <v>0</v>
      </c>
      <c r="L68" s="181">
        <f>C68*F68</f>
        <v>0</v>
      </c>
      <c r="M68" s="181">
        <f>C68*G68</f>
        <v>0</v>
      </c>
      <c r="N68" s="193">
        <f t="shared" si="4"/>
        <v>0</v>
      </c>
      <c r="O68" s="147" t="s">
        <v>166</v>
      </c>
      <c r="P68" s="148"/>
      <c r="Q68" s="160"/>
    </row>
    <row r="69" spans="2:31" ht="18" customHeight="1" x14ac:dyDescent="0.4">
      <c r="B69" s="318"/>
      <c r="C69" s="287"/>
      <c r="D69" s="311">
        <f>2.5*200/1000*1.1</f>
        <v>0.55000000000000004</v>
      </c>
      <c r="E69" s="312"/>
      <c r="F69" s="202"/>
      <c r="G69" s="202"/>
      <c r="H69" s="203">
        <f t="shared" si="0"/>
        <v>0</v>
      </c>
      <c r="I69" s="143">
        <f t="shared" si="1"/>
        <v>0</v>
      </c>
      <c r="J69" s="143">
        <f t="shared" si="2"/>
        <v>0</v>
      </c>
      <c r="K69" s="155">
        <f t="shared" si="3"/>
        <v>0</v>
      </c>
      <c r="L69" s="145">
        <f>C68*F69</f>
        <v>0</v>
      </c>
      <c r="M69" s="145">
        <f>C68*G69</f>
        <v>0</v>
      </c>
      <c r="N69" s="156">
        <f t="shared" si="4"/>
        <v>0</v>
      </c>
      <c r="O69" s="147"/>
      <c r="P69" s="148" t="s">
        <v>166</v>
      </c>
      <c r="Q69" s="160"/>
    </row>
    <row r="70" spans="2:31" ht="18" customHeight="1" x14ac:dyDescent="0.4">
      <c r="B70" s="318"/>
      <c r="C70" s="291">
        <v>6</v>
      </c>
      <c r="D70" s="313">
        <f>1.7*200/1000*1.1</f>
        <v>0.37400000000000005</v>
      </c>
      <c r="E70" s="314"/>
      <c r="F70" s="202"/>
      <c r="G70" s="202"/>
      <c r="H70" s="204">
        <f t="shared" si="0"/>
        <v>0</v>
      </c>
      <c r="I70" s="179">
        <f t="shared" si="1"/>
        <v>0</v>
      </c>
      <c r="J70" s="179">
        <f t="shared" si="2"/>
        <v>0</v>
      </c>
      <c r="K70" s="192">
        <f t="shared" si="3"/>
        <v>0</v>
      </c>
      <c r="L70" s="181">
        <f>C70*F70</f>
        <v>0</v>
      </c>
      <c r="M70" s="181">
        <f>C70*G70</f>
        <v>0</v>
      </c>
      <c r="N70" s="193">
        <f t="shared" si="4"/>
        <v>0</v>
      </c>
      <c r="O70" s="147" t="s">
        <v>166</v>
      </c>
      <c r="P70" s="148"/>
      <c r="Q70" s="160"/>
      <c r="R70" s="205"/>
      <c r="S70" s="205"/>
      <c r="T70" s="205"/>
      <c r="U70" s="205"/>
      <c r="V70" s="205"/>
      <c r="W70" s="205"/>
      <c r="X70" s="205"/>
      <c r="Y70" s="205"/>
      <c r="Z70" s="205"/>
      <c r="AA70" s="205"/>
      <c r="AB70" s="205"/>
      <c r="AC70" s="205"/>
      <c r="AD70" s="205"/>
      <c r="AE70" s="205"/>
    </row>
    <row r="71" spans="2:31" ht="18" customHeight="1" thickBot="1" x14ac:dyDescent="0.45">
      <c r="B71" s="277"/>
      <c r="C71" s="294"/>
      <c r="D71" s="315">
        <f>2.5*200/1000*1.1</f>
        <v>0.55000000000000004</v>
      </c>
      <c r="E71" s="316"/>
      <c r="F71" s="164"/>
      <c r="G71" s="164"/>
      <c r="H71" s="165">
        <f t="shared" si="0"/>
        <v>0</v>
      </c>
      <c r="I71" s="166">
        <f t="shared" si="1"/>
        <v>0</v>
      </c>
      <c r="J71" s="166">
        <f t="shared" si="2"/>
        <v>0</v>
      </c>
      <c r="K71" s="167">
        <f t="shared" si="3"/>
        <v>0</v>
      </c>
      <c r="L71" s="168">
        <f>C70*F71</f>
        <v>0</v>
      </c>
      <c r="M71" s="168">
        <f>C70*G71</f>
        <v>0</v>
      </c>
      <c r="N71" s="169">
        <f t="shared" si="4"/>
        <v>0</v>
      </c>
      <c r="O71" s="129"/>
      <c r="P71" s="130" t="s">
        <v>166</v>
      </c>
      <c r="Q71" s="160"/>
      <c r="R71" s="206"/>
      <c r="S71" s="206"/>
      <c r="T71" s="206"/>
      <c r="U71" s="207"/>
      <c r="V71" s="206"/>
      <c r="W71" s="205"/>
      <c r="X71" s="205"/>
      <c r="Y71" s="205"/>
      <c r="Z71" s="205"/>
      <c r="AA71" s="205"/>
      <c r="AB71" s="205"/>
      <c r="AC71" s="205"/>
      <c r="AD71" s="205"/>
      <c r="AE71" s="205"/>
    </row>
    <row r="72" spans="2:31" ht="18" customHeight="1" x14ac:dyDescent="0.4">
      <c r="B72" s="121"/>
      <c r="C72" s="121"/>
      <c r="D72" s="121"/>
      <c r="E72" s="208"/>
      <c r="F72" s="209">
        <f t="shared" ref="F72:N72" si="8">SUM(F18:F71)</f>
        <v>0</v>
      </c>
      <c r="G72" s="209">
        <f t="shared" si="8"/>
        <v>0</v>
      </c>
      <c r="H72" s="209">
        <f t="shared" si="8"/>
        <v>0</v>
      </c>
      <c r="I72" s="208">
        <f t="shared" si="8"/>
        <v>0</v>
      </c>
      <c r="J72" s="208">
        <f t="shared" si="8"/>
        <v>0</v>
      </c>
      <c r="K72" s="210">
        <f t="shared" si="8"/>
        <v>0</v>
      </c>
      <c r="L72" s="211">
        <f t="shared" si="8"/>
        <v>0</v>
      </c>
      <c r="M72" s="211">
        <f t="shared" si="8"/>
        <v>0</v>
      </c>
      <c r="N72" s="211">
        <f t="shared" si="8"/>
        <v>0</v>
      </c>
      <c r="O72" s="123"/>
      <c r="P72" s="123"/>
      <c r="Q72" s="212">
        <f>SUM(Q18:Q71)</f>
        <v>0</v>
      </c>
      <c r="R72" s="205"/>
      <c r="S72" s="205"/>
      <c r="T72" s="205"/>
      <c r="U72" s="205"/>
      <c r="V72" s="205"/>
      <c r="W72" s="205"/>
      <c r="X72" s="205"/>
      <c r="Y72" s="205"/>
      <c r="Z72" s="205"/>
      <c r="AA72" s="205"/>
      <c r="AB72" s="205"/>
      <c r="AC72" s="205"/>
      <c r="AD72" s="205"/>
      <c r="AE72" s="205"/>
    </row>
    <row r="73" spans="2:31" x14ac:dyDescent="0.4">
      <c r="B73" s="121"/>
      <c r="C73" s="121"/>
      <c r="D73" s="121"/>
      <c r="E73" s="208"/>
      <c r="F73" s="208"/>
      <c r="G73" s="208"/>
      <c r="H73" s="209"/>
      <c r="I73" s="210"/>
      <c r="J73" s="210"/>
      <c r="K73" s="213"/>
      <c r="L73" s="213"/>
      <c r="M73" s="123"/>
      <c r="N73" s="123"/>
      <c r="O73" s="123"/>
      <c r="R73" s="205"/>
      <c r="S73" s="205"/>
      <c r="T73" s="205"/>
      <c r="U73" s="205"/>
      <c r="V73" s="205"/>
      <c r="W73" s="205"/>
      <c r="X73" s="205"/>
      <c r="Y73" s="205"/>
      <c r="Z73" s="205"/>
      <c r="AA73" s="205"/>
      <c r="AB73" s="205"/>
      <c r="AC73" s="205"/>
      <c r="AD73" s="205"/>
      <c r="AE73" s="205"/>
    </row>
    <row r="74" spans="2:31" ht="14.25" thickBot="1" x14ac:dyDescent="0.45">
      <c r="B74" s="121"/>
      <c r="C74" s="209"/>
      <c r="D74" s="124"/>
      <c r="E74" s="124"/>
      <c r="F74" s="124"/>
      <c r="G74" s="124"/>
      <c r="H74" s="209"/>
      <c r="I74" s="213"/>
      <c r="J74" s="213"/>
      <c r="K74" s="213"/>
      <c r="L74" s="213"/>
      <c r="M74" s="123"/>
      <c r="N74" s="123"/>
      <c r="O74" s="123"/>
      <c r="P74" s="123"/>
      <c r="Q74" s="123"/>
      <c r="R74" s="205"/>
      <c r="S74" s="205"/>
      <c r="T74" s="205"/>
      <c r="U74" s="205"/>
      <c r="V74" s="205"/>
      <c r="W74" s="205"/>
      <c r="X74" s="205"/>
      <c r="Y74" s="205"/>
      <c r="Z74" s="205"/>
      <c r="AA74" s="205"/>
      <c r="AB74" s="205"/>
      <c r="AC74" s="205"/>
      <c r="AD74" s="205"/>
      <c r="AE74" s="205"/>
    </row>
    <row r="75" spans="2:31" ht="18" customHeight="1" x14ac:dyDescent="0.4">
      <c r="B75" s="121"/>
      <c r="C75" s="209"/>
      <c r="D75" s="124"/>
      <c r="E75" s="124"/>
      <c r="F75" s="124"/>
      <c r="G75" s="124"/>
      <c r="H75" s="214" t="s">
        <v>155</v>
      </c>
      <c r="I75" s="344" t="s">
        <v>171</v>
      </c>
      <c r="J75" s="345"/>
      <c r="K75" s="281" t="s">
        <v>157</v>
      </c>
      <c r="L75" s="348"/>
      <c r="M75" s="348" t="s">
        <v>172</v>
      </c>
      <c r="N75" s="322" t="s">
        <v>173</v>
      </c>
      <c r="O75" s="323"/>
      <c r="P75" s="324"/>
      <c r="Q75" s="123"/>
      <c r="R75" s="215"/>
      <c r="S75" s="216"/>
      <c r="T75" s="216"/>
      <c r="U75" s="216"/>
      <c r="V75" s="216"/>
      <c r="W75" s="216"/>
      <c r="X75" s="216"/>
      <c r="Y75" s="216"/>
      <c r="Z75" s="216"/>
      <c r="AA75" s="216"/>
      <c r="AB75" s="216"/>
      <c r="AC75" s="216"/>
      <c r="AD75" s="205"/>
      <c r="AE75" s="205"/>
    </row>
    <row r="76" spans="2:31" ht="13.5" customHeight="1" thickBot="1" x14ac:dyDescent="0.45">
      <c r="B76" s="121"/>
      <c r="C76" s="209"/>
      <c r="D76" s="124"/>
      <c r="E76" s="124"/>
      <c r="F76" s="124"/>
      <c r="G76" s="124"/>
      <c r="H76" s="217"/>
      <c r="I76" s="346"/>
      <c r="J76" s="347"/>
      <c r="K76" s="218" t="s">
        <v>174</v>
      </c>
      <c r="L76" s="219" t="s">
        <v>175</v>
      </c>
      <c r="M76" s="349"/>
      <c r="N76" s="325"/>
      <c r="O76" s="326"/>
      <c r="P76" s="327"/>
      <c r="R76" s="216"/>
      <c r="S76" s="216"/>
      <c r="T76" s="216"/>
      <c r="U76" s="216"/>
      <c r="V76" s="216"/>
      <c r="W76" s="216"/>
      <c r="X76" s="216"/>
      <c r="Y76" s="216"/>
      <c r="Z76" s="216"/>
      <c r="AA76" s="216"/>
      <c r="AB76" s="216"/>
      <c r="AC76" s="216"/>
      <c r="AD76" s="205"/>
      <c r="AE76" s="205"/>
    </row>
    <row r="77" spans="2:31" ht="22.5" customHeight="1" thickBot="1" x14ac:dyDescent="0.45">
      <c r="B77" s="328" t="s">
        <v>176</v>
      </c>
      <c r="C77" s="329"/>
      <c r="D77" s="329"/>
      <c r="E77" s="329"/>
      <c r="F77" s="329"/>
      <c r="G77" s="330"/>
      <c r="H77" s="220" t="str">
        <f>IF(H72&gt;10,"×","〇")</f>
        <v>〇</v>
      </c>
      <c r="I77" s="331" t="str">
        <f>IF(K72&gt;2,"×","〇")</f>
        <v>〇</v>
      </c>
      <c r="J77" s="332"/>
      <c r="K77" s="221" t="str">
        <f>IF(Q72=0,IF(N72&lt;10,"×","〇"),IF(N72&lt;16,"×","〇"))</f>
        <v>×</v>
      </c>
      <c r="L77" s="222" t="str">
        <f>IF(OR(L72&gt;20,N72&gt;26),"×",IF(N72=0,"×","〇"))</f>
        <v>×</v>
      </c>
      <c r="M77" s="222" t="str">
        <f>IF(AND(H77="〇",I77="〇",K77="〇",L77="〇"),"〇","×")</f>
        <v>×</v>
      </c>
      <c r="N77" s="333" t="str">
        <f>IF(M77="×","－",K86)</f>
        <v>－</v>
      </c>
      <c r="O77" s="334"/>
      <c r="P77" s="335"/>
      <c r="R77" s="223"/>
      <c r="S77" s="223"/>
      <c r="T77" s="206"/>
      <c r="U77" s="206"/>
      <c r="V77" s="206"/>
      <c r="W77" s="206"/>
      <c r="X77" s="206"/>
      <c r="Y77" s="224"/>
      <c r="Z77" s="206"/>
      <c r="AA77" s="206"/>
      <c r="AB77" s="206"/>
      <c r="AC77" s="206"/>
      <c r="AD77" s="205"/>
      <c r="AE77" s="205"/>
    </row>
    <row r="78" spans="2:31" x14ac:dyDescent="0.4">
      <c r="B78" s="121"/>
      <c r="C78" s="121"/>
      <c r="D78" s="121"/>
      <c r="E78" s="121"/>
      <c r="F78" s="121"/>
      <c r="G78" s="121"/>
      <c r="H78" s="121"/>
      <c r="I78" s="121"/>
      <c r="J78" s="121"/>
      <c r="K78" s="121"/>
      <c r="L78" s="121"/>
      <c r="M78" s="123"/>
      <c r="N78" s="123"/>
      <c r="O78" s="123"/>
      <c r="R78" s="223"/>
      <c r="S78" s="206"/>
      <c r="T78" s="206"/>
      <c r="U78" s="206"/>
      <c r="V78" s="224"/>
      <c r="W78" s="224"/>
      <c r="X78" s="224"/>
      <c r="Y78" s="224"/>
      <c r="Z78" s="224"/>
      <c r="AA78" s="224"/>
      <c r="AB78" s="224"/>
      <c r="AC78" s="224"/>
      <c r="AD78" s="205"/>
      <c r="AE78" s="205"/>
    </row>
    <row r="79" spans="2:31" ht="14.25" thickBot="1" x14ac:dyDescent="0.45">
      <c r="B79" s="121" t="s">
        <v>177</v>
      </c>
      <c r="C79" s="121"/>
      <c r="D79" s="121"/>
      <c r="E79" s="121"/>
      <c r="F79" s="121"/>
      <c r="G79" s="121"/>
      <c r="H79" s="121"/>
      <c r="I79" s="121"/>
      <c r="J79" s="121"/>
      <c r="K79" s="121"/>
      <c r="L79" s="121"/>
      <c r="M79" s="123"/>
      <c r="N79" s="123"/>
      <c r="O79" s="123"/>
      <c r="R79" s="223"/>
      <c r="S79" s="224"/>
      <c r="T79" s="206"/>
      <c r="U79" s="206"/>
      <c r="V79" s="206"/>
      <c r="W79" s="206"/>
      <c r="X79" s="206"/>
      <c r="Y79" s="206"/>
      <c r="Z79" s="224"/>
      <c r="AA79" s="224"/>
      <c r="AB79" s="224"/>
      <c r="AC79" s="224"/>
      <c r="AD79" s="205"/>
      <c r="AE79" s="205"/>
    </row>
    <row r="80" spans="2:31" ht="14.25" thickBot="1" x14ac:dyDescent="0.45">
      <c r="B80" s="336" t="s">
        <v>178</v>
      </c>
      <c r="C80" s="337"/>
      <c r="D80" s="121"/>
      <c r="H80" s="338" t="s">
        <v>179</v>
      </c>
      <c r="I80" s="339"/>
      <c r="J80" s="340"/>
      <c r="K80" s="121"/>
      <c r="L80" s="121"/>
      <c r="M80" s="123"/>
      <c r="N80" s="123"/>
      <c r="O80" s="123"/>
      <c r="R80" s="223"/>
      <c r="S80" s="224"/>
      <c r="T80" s="224"/>
      <c r="U80" s="224"/>
      <c r="V80" s="224"/>
      <c r="W80" s="224"/>
      <c r="X80" s="224"/>
      <c r="Y80" s="206"/>
      <c r="Z80" s="224"/>
      <c r="AA80" s="206"/>
      <c r="AB80" s="206"/>
      <c r="AC80" s="224"/>
      <c r="AD80" s="205"/>
      <c r="AE80" s="205"/>
    </row>
    <row r="81" spans="2:31" ht="27" customHeight="1" thickBot="1" x14ac:dyDescent="0.45">
      <c r="B81" s="225"/>
      <c r="C81" s="226" t="s">
        <v>180</v>
      </c>
      <c r="D81" s="121"/>
      <c r="H81" s="341">
        <f>IF(I77="×","-",IF(N77=2.5,(N77-B81)*1000/100,(K86-B81)*1000/100))</f>
        <v>20</v>
      </c>
      <c r="I81" s="342"/>
      <c r="J81" s="227" t="s">
        <v>181</v>
      </c>
      <c r="K81" s="121"/>
      <c r="L81" s="121"/>
      <c r="M81" s="123"/>
      <c r="N81" s="123"/>
      <c r="O81" s="123"/>
      <c r="R81" s="223"/>
      <c r="S81" s="224"/>
      <c r="T81" s="206"/>
      <c r="U81" s="206"/>
      <c r="V81" s="206"/>
      <c r="W81" s="206"/>
      <c r="X81" s="206"/>
      <c r="Y81" s="224"/>
      <c r="Z81" s="224"/>
      <c r="AA81" s="224"/>
      <c r="AB81" s="224"/>
      <c r="AC81" s="224"/>
      <c r="AD81" s="205"/>
      <c r="AE81" s="205"/>
    </row>
    <row r="82" spans="2:31" x14ac:dyDescent="0.4">
      <c r="B82" s="121" t="s">
        <v>182</v>
      </c>
      <c r="C82" s="121"/>
      <c r="D82" s="121"/>
      <c r="E82" s="121"/>
      <c r="F82" s="121"/>
      <c r="G82" s="121"/>
      <c r="H82" s="121"/>
      <c r="I82" s="121" t="s">
        <v>183</v>
      </c>
      <c r="J82" s="121"/>
      <c r="K82" s="121"/>
      <c r="L82" s="121"/>
      <c r="M82" s="123"/>
      <c r="N82" s="123"/>
      <c r="O82" s="123"/>
      <c r="R82" s="223"/>
      <c r="S82" s="224"/>
      <c r="T82" s="224"/>
      <c r="U82" s="224"/>
      <c r="V82" s="224"/>
      <c r="W82" s="224"/>
      <c r="X82" s="224"/>
      <c r="Y82" s="206"/>
      <c r="Z82" s="224"/>
      <c r="AA82" s="206"/>
      <c r="AB82" s="206"/>
      <c r="AC82" s="224"/>
      <c r="AD82" s="205"/>
      <c r="AE82" s="205"/>
    </row>
    <row r="83" spans="2:31" ht="15" customHeight="1" x14ac:dyDescent="0.4">
      <c r="B83" s="121"/>
      <c r="C83" s="121"/>
      <c r="D83" s="121"/>
      <c r="E83" s="121"/>
      <c r="F83" s="121"/>
      <c r="G83" s="121"/>
      <c r="H83" s="121"/>
      <c r="I83" s="121"/>
      <c r="J83" s="121"/>
      <c r="K83" s="121"/>
      <c r="L83" s="121"/>
      <c r="M83" s="123"/>
      <c r="N83" s="123"/>
      <c r="O83" s="123"/>
      <c r="R83" s="205"/>
      <c r="S83" s="205"/>
      <c r="T83" s="205"/>
      <c r="U83" s="205"/>
      <c r="V83" s="205"/>
      <c r="W83" s="205"/>
      <c r="X83" s="205"/>
      <c r="Y83" s="205"/>
      <c r="Z83" s="205"/>
      <c r="AA83" s="205"/>
      <c r="AB83" s="205"/>
      <c r="AC83" s="205"/>
      <c r="AD83" s="205"/>
      <c r="AE83" s="205"/>
    </row>
    <row r="84" spans="2:31" ht="15" customHeight="1" thickBot="1" x14ac:dyDescent="0.45">
      <c r="B84" s="121" t="s">
        <v>184</v>
      </c>
      <c r="C84" s="121"/>
      <c r="D84" s="121"/>
      <c r="E84" s="121" t="s">
        <v>185</v>
      </c>
      <c r="F84" s="121"/>
      <c r="G84" s="121"/>
      <c r="H84" s="121" t="s">
        <v>186</v>
      </c>
      <c r="I84" s="121"/>
      <c r="J84" s="123"/>
      <c r="K84" s="123" t="s">
        <v>186</v>
      </c>
      <c r="L84" s="123"/>
      <c r="R84" s="205"/>
      <c r="S84" s="205"/>
      <c r="T84" s="205"/>
      <c r="U84" s="205"/>
      <c r="V84" s="205"/>
      <c r="W84" s="205"/>
      <c r="X84" s="205"/>
      <c r="Y84" s="205"/>
      <c r="Z84" s="205"/>
      <c r="AA84" s="205"/>
      <c r="AB84" s="205"/>
      <c r="AC84" s="205"/>
      <c r="AD84" s="205"/>
      <c r="AE84" s="205"/>
    </row>
    <row r="85" spans="2:31" ht="15" customHeight="1" x14ac:dyDescent="0.4">
      <c r="B85" s="228" t="s">
        <v>187</v>
      </c>
      <c r="C85" s="229"/>
      <c r="D85" s="343" t="s">
        <v>188</v>
      </c>
      <c r="E85" s="230" t="s">
        <v>189</v>
      </c>
      <c r="F85" s="229"/>
      <c r="G85" s="343" t="s">
        <v>188</v>
      </c>
      <c r="H85" s="230" t="s">
        <v>190</v>
      </c>
      <c r="I85" s="229"/>
      <c r="J85" s="343" t="s">
        <v>191</v>
      </c>
      <c r="K85" s="231" t="s">
        <v>192</v>
      </c>
      <c r="L85" s="232"/>
    </row>
    <row r="86" spans="2:31" ht="15" customHeight="1" thickBot="1" x14ac:dyDescent="0.45">
      <c r="B86" s="233">
        <v>3.5</v>
      </c>
      <c r="C86" s="234" t="s">
        <v>180</v>
      </c>
      <c r="D86" s="343"/>
      <c r="E86" s="235">
        <v>1.5</v>
      </c>
      <c r="F86" s="234" t="s">
        <v>180</v>
      </c>
      <c r="G86" s="343"/>
      <c r="H86" s="233">
        <f>K72</f>
        <v>0</v>
      </c>
      <c r="I86" s="234" t="s">
        <v>180</v>
      </c>
      <c r="J86" s="343"/>
      <c r="K86" s="236">
        <f>B86-E86-H86</f>
        <v>2</v>
      </c>
      <c r="L86" s="237" t="s">
        <v>180</v>
      </c>
    </row>
    <row r="87" spans="2:31" ht="15" customHeight="1" x14ac:dyDescent="0.4">
      <c r="B87" s="121"/>
      <c r="C87" s="121"/>
      <c r="D87" s="121"/>
      <c r="E87" s="121"/>
      <c r="F87" s="121"/>
      <c r="G87" s="121"/>
      <c r="H87" s="121"/>
      <c r="I87" s="121"/>
      <c r="J87" s="123"/>
      <c r="K87" s="238" t="s">
        <v>193</v>
      </c>
    </row>
    <row r="88" spans="2:31" ht="15" customHeight="1" x14ac:dyDescent="0.4">
      <c r="B88" s="121"/>
      <c r="C88" s="121"/>
      <c r="D88" s="121"/>
      <c r="E88" s="121"/>
      <c r="F88" s="121"/>
      <c r="G88" s="121"/>
      <c r="H88" s="121"/>
      <c r="I88" s="121"/>
      <c r="J88" s="121"/>
      <c r="K88" s="121"/>
      <c r="L88" s="123"/>
      <c r="M88" s="123"/>
      <c r="N88" s="123"/>
      <c r="O88" s="115"/>
    </row>
    <row r="89" spans="2:31" ht="15" customHeight="1" x14ac:dyDescent="0.4">
      <c r="B89" s="121"/>
      <c r="C89" s="121"/>
      <c r="D89" s="121"/>
      <c r="E89" s="121"/>
      <c r="F89" s="121"/>
      <c r="G89" s="121"/>
      <c r="H89" s="121"/>
      <c r="I89" s="121"/>
      <c r="J89" s="121"/>
      <c r="K89" s="121"/>
      <c r="L89" s="121"/>
      <c r="M89" s="123"/>
      <c r="N89" s="123"/>
      <c r="O89" s="123"/>
    </row>
    <row r="90" spans="2:31" ht="15" customHeight="1" x14ac:dyDescent="0.4">
      <c r="B90" s="121"/>
      <c r="C90" s="121"/>
      <c r="D90" s="121"/>
      <c r="E90" s="121"/>
      <c r="F90" s="121"/>
      <c r="G90" s="121"/>
      <c r="H90" s="121"/>
      <c r="I90" s="121"/>
      <c r="J90" s="121"/>
      <c r="K90" s="121"/>
      <c r="L90" s="121"/>
      <c r="M90" s="123"/>
      <c r="N90" s="123"/>
      <c r="O90" s="123"/>
    </row>
    <row r="91" spans="2:31" ht="15" customHeight="1" x14ac:dyDescent="0.4">
      <c r="B91" s="121"/>
      <c r="C91" s="121"/>
      <c r="D91" s="121"/>
      <c r="E91" s="121"/>
      <c r="F91" s="121"/>
      <c r="G91" s="121"/>
      <c r="H91" s="121"/>
      <c r="I91" s="121"/>
      <c r="J91" s="121"/>
      <c r="K91" s="121"/>
      <c r="L91" s="121"/>
      <c r="M91" s="123"/>
      <c r="N91" s="123"/>
      <c r="O91" s="123"/>
    </row>
    <row r="92" spans="2:31" ht="15" customHeight="1" x14ac:dyDescent="0.4">
      <c r="B92" s="121"/>
      <c r="C92" s="121"/>
      <c r="D92" s="121"/>
      <c r="E92" s="121"/>
      <c r="F92" s="121"/>
      <c r="G92" s="121"/>
      <c r="H92" s="121"/>
      <c r="I92" s="121"/>
      <c r="J92" s="121"/>
      <c r="K92" s="121"/>
      <c r="L92" s="121"/>
      <c r="M92" s="123"/>
      <c r="N92" s="123"/>
      <c r="O92" s="123"/>
    </row>
    <row r="93" spans="2:31" x14ac:dyDescent="0.4">
      <c r="B93" s="121"/>
      <c r="C93" s="121"/>
      <c r="D93" s="121"/>
      <c r="E93" s="121"/>
      <c r="F93" s="121"/>
      <c r="G93" s="121"/>
      <c r="H93" s="121"/>
      <c r="I93" s="121"/>
      <c r="J93" s="121"/>
      <c r="K93" s="121"/>
      <c r="L93" s="121"/>
      <c r="M93" s="123"/>
      <c r="N93" s="123"/>
      <c r="O93" s="123"/>
    </row>
    <row r="94" spans="2:31" x14ac:dyDescent="0.4">
      <c r="B94" s="121"/>
      <c r="C94" s="121"/>
      <c r="D94" s="121"/>
      <c r="E94" s="121"/>
      <c r="F94" s="121"/>
      <c r="G94" s="121"/>
      <c r="H94" s="121"/>
      <c r="I94" s="121"/>
      <c r="J94" s="121"/>
      <c r="K94" s="121"/>
      <c r="L94" s="121"/>
      <c r="N94" s="123"/>
      <c r="O94" s="123"/>
    </row>
    <row r="95" spans="2:31" x14ac:dyDescent="0.4">
      <c r="O95" s="123"/>
    </row>
  </sheetData>
  <sheetProtection algorithmName="SHA-512" hashValue="TW7ipMxmJbT6qZyg2Eun75la//IXYAfAy7f53+C79vMka9eAvXKUdLgXcirc53fIiTvyy8Mpb2600udYoU1gcg==" saltValue="lfm+yulJ/qCTAZiKNHCJ+A==" spinCount="100000" sheet="1" objects="1" scenarios="1" formatCells="0" selectLockedCells="1"/>
  <mergeCells count="107">
    <mergeCell ref="B80:C80"/>
    <mergeCell ref="H80:J80"/>
    <mergeCell ref="H81:I81"/>
    <mergeCell ref="D85:D86"/>
    <mergeCell ref="G85:G86"/>
    <mergeCell ref="J85:J86"/>
    <mergeCell ref="I75:J76"/>
    <mergeCell ref="K75:L75"/>
    <mergeCell ref="M75:M76"/>
    <mergeCell ref="N75:P76"/>
    <mergeCell ref="B77:G77"/>
    <mergeCell ref="I77:J77"/>
    <mergeCell ref="N77:P77"/>
    <mergeCell ref="C68:C69"/>
    <mergeCell ref="D68:E68"/>
    <mergeCell ref="D69:E69"/>
    <mergeCell ref="C70:C71"/>
    <mergeCell ref="D70:E70"/>
    <mergeCell ref="D71:E71"/>
    <mergeCell ref="C64:C65"/>
    <mergeCell ref="D64:E64"/>
    <mergeCell ref="D65:E65"/>
    <mergeCell ref="C66:C67"/>
    <mergeCell ref="D66:E66"/>
    <mergeCell ref="D67:E67"/>
    <mergeCell ref="B58:B71"/>
    <mergeCell ref="C58:C59"/>
    <mergeCell ref="D58:E58"/>
    <mergeCell ref="D59:E59"/>
    <mergeCell ref="C60:C61"/>
    <mergeCell ref="D60:E60"/>
    <mergeCell ref="D61:E61"/>
    <mergeCell ref="C62:C63"/>
    <mergeCell ref="D62:E62"/>
    <mergeCell ref="D63:E63"/>
    <mergeCell ref="B44:B57"/>
    <mergeCell ref="C44:C45"/>
    <mergeCell ref="D44:E44"/>
    <mergeCell ref="D45:E45"/>
    <mergeCell ref="C46:C47"/>
    <mergeCell ref="D46:E46"/>
    <mergeCell ref="D47:E47"/>
    <mergeCell ref="C48:C49"/>
    <mergeCell ref="D48:E48"/>
    <mergeCell ref="D49:E49"/>
    <mergeCell ref="C54:C55"/>
    <mergeCell ref="D54:E54"/>
    <mergeCell ref="D55:E55"/>
    <mergeCell ref="C56:C57"/>
    <mergeCell ref="D56:E56"/>
    <mergeCell ref="D57:E57"/>
    <mergeCell ref="C50:C51"/>
    <mergeCell ref="D50:E50"/>
    <mergeCell ref="D51:E51"/>
    <mergeCell ref="C52:C53"/>
    <mergeCell ref="D52:E52"/>
    <mergeCell ref="D53:E53"/>
    <mergeCell ref="B38:B43"/>
    <mergeCell ref="C38:C39"/>
    <mergeCell ref="D38:E38"/>
    <mergeCell ref="D39:E39"/>
    <mergeCell ref="C40:C41"/>
    <mergeCell ref="D40:E40"/>
    <mergeCell ref="D41:E41"/>
    <mergeCell ref="C42:C43"/>
    <mergeCell ref="D42:E42"/>
    <mergeCell ref="D43:E43"/>
    <mergeCell ref="C24:C25"/>
    <mergeCell ref="D24:E24"/>
    <mergeCell ref="D25:E25"/>
    <mergeCell ref="C26:C27"/>
    <mergeCell ref="D26:E26"/>
    <mergeCell ref="D27:E27"/>
    <mergeCell ref="B32:B37"/>
    <mergeCell ref="C32:C33"/>
    <mergeCell ref="D32:E32"/>
    <mergeCell ref="D33:E33"/>
    <mergeCell ref="C34:C35"/>
    <mergeCell ref="D34:E34"/>
    <mergeCell ref="D35:E35"/>
    <mergeCell ref="C36:C37"/>
    <mergeCell ref="D36:E36"/>
    <mergeCell ref="D37:E37"/>
    <mergeCell ref="B3:E4"/>
    <mergeCell ref="B16:B17"/>
    <mergeCell ref="C16:C17"/>
    <mergeCell ref="D16:E17"/>
    <mergeCell ref="F16:H16"/>
    <mergeCell ref="I16:K16"/>
    <mergeCell ref="L16:N16"/>
    <mergeCell ref="O16:P16"/>
    <mergeCell ref="B18:B31"/>
    <mergeCell ref="C18:C19"/>
    <mergeCell ref="D18:E18"/>
    <mergeCell ref="D19:E19"/>
    <mergeCell ref="C20:C21"/>
    <mergeCell ref="D20:E20"/>
    <mergeCell ref="D21:E21"/>
    <mergeCell ref="C22:C23"/>
    <mergeCell ref="C28:C29"/>
    <mergeCell ref="D28:E28"/>
    <mergeCell ref="D29:E29"/>
    <mergeCell ref="C30:C31"/>
    <mergeCell ref="D30:E30"/>
    <mergeCell ref="D31:E31"/>
    <mergeCell ref="D22:E22"/>
    <mergeCell ref="D23:E23"/>
  </mergeCells>
  <phoneticPr fontId="2"/>
  <dataValidations count="1">
    <dataValidation type="decimal" operator="lessThanOrEqual" allowBlank="1" showInputMessage="1" showErrorMessage="1" error="負荷オーバーです" sqref="B81 IX81 ST81 ACP81 AML81 AWH81 BGD81 BPZ81 BZV81 CJR81 CTN81 DDJ81 DNF81 DXB81 EGX81 EQT81 FAP81 FKL81 FUH81 GED81 GNZ81 GXV81 HHR81 HRN81 IBJ81 ILF81 IVB81 JEX81 JOT81 JYP81 KIL81 KSH81 LCD81 LLZ81 LVV81 MFR81 MPN81 MZJ81 NJF81 NTB81 OCX81 OMT81 OWP81 PGL81 PQH81 QAD81 QJZ81 QTV81 RDR81 RNN81 RXJ81 SHF81 SRB81 TAX81 TKT81 TUP81 UEL81 UOH81 UYD81 VHZ81 VRV81 WBR81 WLN81 WVJ81 B65617 IX65617 ST65617 ACP65617 AML65617 AWH65617 BGD65617 BPZ65617 BZV65617 CJR65617 CTN65617 DDJ65617 DNF65617 DXB65617 EGX65617 EQT65617 FAP65617 FKL65617 FUH65617 GED65617 GNZ65617 GXV65617 HHR65617 HRN65617 IBJ65617 ILF65617 IVB65617 JEX65617 JOT65617 JYP65617 KIL65617 KSH65617 LCD65617 LLZ65617 LVV65617 MFR65617 MPN65617 MZJ65617 NJF65617 NTB65617 OCX65617 OMT65617 OWP65617 PGL65617 PQH65617 QAD65617 QJZ65617 QTV65617 RDR65617 RNN65617 RXJ65617 SHF65617 SRB65617 TAX65617 TKT65617 TUP65617 UEL65617 UOH65617 UYD65617 VHZ65617 VRV65617 WBR65617 WLN65617 WVJ65617 B131153 IX131153 ST131153 ACP131153 AML131153 AWH131153 BGD131153 BPZ131153 BZV131153 CJR131153 CTN131153 DDJ131153 DNF131153 DXB131153 EGX131153 EQT131153 FAP131153 FKL131153 FUH131153 GED131153 GNZ131153 GXV131153 HHR131153 HRN131153 IBJ131153 ILF131153 IVB131153 JEX131153 JOT131153 JYP131153 KIL131153 KSH131153 LCD131153 LLZ131153 LVV131153 MFR131153 MPN131153 MZJ131153 NJF131153 NTB131153 OCX131153 OMT131153 OWP131153 PGL131153 PQH131153 QAD131153 QJZ131153 QTV131153 RDR131153 RNN131153 RXJ131153 SHF131153 SRB131153 TAX131153 TKT131153 TUP131153 UEL131153 UOH131153 UYD131153 VHZ131153 VRV131153 WBR131153 WLN131153 WVJ131153 B196689 IX196689 ST196689 ACP196689 AML196689 AWH196689 BGD196689 BPZ196689 BZV196689 CJR196689 CTN196689 DDJ196689 DNF196689 DXB196689 EGX196689 EQT196689 FAP196689 FKL196689 FUH196689 GED196689 GNZ196689 GXV196689 HHR196689 HRN196689 IBJ196689 ILF196689 IVB196689 JEX196689 JOT196689 JYP196689 KIL196689 KSH196689 LCD196689 LLZ196689 LVV196689 MFR196689 MPN196689 MZJ196689 NJF196689 NTB196689 OCX196689 OMT196689 OWP196689 PGL196689 PQH196689 QAD196689 QJZ196689 QTV196689 RDR196689 RNN196689 RXJ196689 SHF196689 SRB196689 TAX196689 TKT196689 TUP196689 UEL196689 UOH196689 UYD196689 VHZ196689 VRV196689 WBR196689 WLN196689 WVJ196689 B262225 IX262225 ST262225 ACP262225 AML262225 AWH262225 BGD262225 BPZ262225 BZV262225 CJR262225 CTN262225 DDJ262225 DNF262225 DXB262225 EGX262225 EQT262225 FAP262225 FKL262225 FUH262225 GED262225 GNZ262225 GXV262225 HHR262225 HRN262225 IBJ262225 ILF262225 IVB262225 JEX262225 JOT262225 JYP262225 KIL262225 KSH262225 LCD262225 LLZ262225 LVV262225 MFR262225 MPN262225 MZJ262225 NJF262225 NTB262225 OCX262225 OMT262225 OWP262225 PGL262225 PQH262225 QAD262225 QJZ262225 QTV262225 RDR262225 RNN262225 RXJ262225 SHF262225 SRB262225 TAX262225 TKT262225 TUP262225 UEL262225 UOH262225 UYD262225 VHZ262225 VRV262225 WBR262225 WLN262225 WVJ262225 B327761 IX327761 ST327761 ACP327761 AML327761 AWH327761 BGD327761 BPZ327761 BZV327761 CJR327761 CTN327761 DDJ327761 DNF327761 DXB327761 EGX327761 EQT327761 FAP327761 FKL327761 FUH327761 GED327761 GNZ327761 GXV327761 HHR327761 HRN327761 IBJ327761 ILF327761 IVB327761 JEX327761 JOT327761 JYP327761 KIL327761 KSH327761 LCD327761 LLZ327761 LVV327761 MFR327761 MPN327761 MZJ327761 NJF327761 NTB327761 OCX327761 OMT327761 OWP327761 PGL327761 PQH327761 QAD327761 QJZ327761 QTV327761 RDR327761 RNN327761 RXJ327761 SHF327761 SRB327761 TAX327761 TKT327761 TUP327761 UEL327761 UOH327761 UYD327761 VHZ327761 VRV327761 WBR327761 WLN327761 WVJ327761 B393297 IX393297 ST393297 ACP393297 AML393297 AWH393297 BGD393297 BPZ393297 BZV393297 CJR393297 CTN393297 DDJ393297 DNF393297 DXB393297 EGX393297 EQT393297 FAP393297 FKL393297 FUH393297 GED393297 GNZ393297 GXV393297 HHR393297 HRN393297 IBJ393297 ILF393297 IVB393297 JEX393297 JOT393297 JYP393297 KIL393297 KSH393297 LCD393297 LLZ393297 LVV393297 MFR393297 MPN393297 MZJ393297 NJF393297 NTB393297 OCX393297 OMT393297 OWP393297 PGL393297 PQH393297 QAD393297 QJZ393297 QTV393297 RDR393297 RNN393297 RXJ393297 SHF393297 SRB393297 TAX393297 TKT393297 TUP393297 UEL393297 UOH393297 UYD393297 VHZ393297 VRV393297 WBR393297 WLN393297 WVJ393297 B458833 IX458833 ST458833 ACP458833 AML458833 AWH458833 BGD458833 BPZ458833 BZV458833 CJR458833 CTN458833 DDJ458833 DNF458833 DXB458833 EGX458833 EQT458833 FAP458833 FKL458833 FUH458833 GED458833 GNZ458833 GXV458833 HHR458833 HRN458833 IBJ458833 ILF458833 IVB458833 JEX458833 JOT458833 JYP458833 KIL458833 KSH458833 LCD458833 LLZ458833 LVV458833 MFR458833 MPN458833 MZJ458833 NJF458833 NTB458833 OCX458833 OMT458833 OWP458833 PGL458833 PQH458833 QAD458833 QJZ458833 QTV458833 RDR458833 RNN458833 RXJ458833 SHF458833 SRB458833 TAX458833 TKT458833 TUP458833 UEL458833 UOH458833 UYD458833 VHZ458833 VRV458833 WBR458833 WLN458833 WVJ458833 B524369 IX524369 ST524369 ACP524369 AML524369 AWH524369 BGD524369 BPZ524369 BZV524369 CJR524369 CTN524369 DDJ524369 DNF524369 DXB524369 EGX524369 EQT524369 FAP524369 FKL524369 FUH524369 GED524369 GNZ524369 GXV524369 HHR524369 HRN524369 IBJ524369 ILF524369 IVB524369 JEX524369 JOT524369 JYP524369 KIL524369 KSH524369 LCD524369 LLZ524369 LVV524369 MFR524369 MPN524369 MZJ524369 NJF524369 NTB524369 OCX524369 OMT524369 OWP524369 PGL524369 PQH524369 QAD524369 QJZ524369 QTV524369 RDR524369 RNN524369 RXJ524369 SHF524369 SRB524369 TAX524369 TKT524369 TUP524369 UEL524369 UOH524369 UYD524369 VHZ524369 VRV524369 WBR524369 WLN524369 WVJ524369 B589905 IX589905 ST589905 ACP589905 AML589905 AWH589905 BGD589905 BPZ589905 BZV589905 CJR589905 CTN589905 DDJ589905 DNF589905 DXB589905 EGX589905 EQT589905 FAP589905 FKL589905 FUH589905 GED589905 GNZ589905 GXV589905 HHR589905 HRN589905 IBJ589905 ILF589905 IVB589905 JEX589905 JOT589905 JYP589905 KIL589905 KSH589905 LCD589905 LLZ589905 LVV589905 MFR589905 MPN589905 MZJ589905 NJF589905 NTB589905 OCX589905 OMT589905 OWP589905 PGL589905 PQH589905 QAD589905 QJZ589905 QTV589905 RDR589905 RNN589905 RXJ589905 SHF589905 SRB589905 TAX589905 TKT589905 TUP589905 UEL589905 UOH589905 UYD589905 VHZ589905 VRV589905 WBR589905 WLN589905 WVJ589905 B655441 IX655441 ST655441 ACP655441 AML655441 AWH655441 BGD655441 BPZ655441 BZV655441 CJR655441 CTN655441 DDJ655441 DNF655441 DXB655441 EGX655441 EQT655441 FAP655441 FKL655441 FUH655441 GED655441 GNZ655441 GXV655441 HHR655441 HRN655441 IBJ655441 ILF655441 IVB655441 JEX655441 JOT655441 JYP655441 KIL655441 KSH655441 LCD655441 LLZ655441 LVV655441 MFR655441 MPN655441 MZJ655441 NJF655441 NTB655441 OCX655441 OMT655441 OWP655441 PGL655441 PQH655441 QAD655441 QJZ655441 QTV655441 RDR655441 RNN655441 RXJ655441 SHF655441 SRB655441 TAX655441 TKT655441 TUP655441 UEL655441 UOH655441 UYD655441 VHZ655441 VRV655441 WBR655441 WLN655441 WVJ655441 B720977 IX720977 ST720977 ACP720977 AML720977 AWH720977 BGD720977 BPZ720977 BZV720977 CJR720977 CTN720977 DDJ720977 DNF720977 DXB720977 EGX720977 EQT720977 FAP720977 FKL720977 FUH720977 GED720977 GNZ720977 GXV720977 HHR720977 HRN720977 IBJ720977 ILF720977 IVB720977 JEX720977 JOT720977 JYP720977 KIL720977 KSH720977 LCD720977 LLZ720977 LVV720977 MFR720977 MPN720977 MZJ720977 NJF720977 NTB720977 OCX720977 OMT720977 OWP720977 PGL720977 PQH720977 QAD720977 QJZ720977 QTV720977 RDR720977 RNN720977 RXJ720977 SHF720977 SRB720977 TAX720977 TKT720977 TUP720977 UEL720977 UOH720977 UYD720977 VHZ720977 VRV720977 WBR720977 WLN720977 WVJ720977 B786513 IX786513 ST786513 ACP786513 AML786513 AWH786513 BGD786513 BPZ786513 BZV786513 CJR786513 CTN786513 DDJ786513 DNF786513 DXB786513 EGX786513 EQT786513 FAP786513 FKL786513 FUH786513 GED786513 GNZ786513 GXV786513 HHR786513 HRN786513 IBJ786513 ILF786513 IVB786513 JEX786513 JOT786513 JYP786513 KIL786513 KSH786513 LCD786513 LLZ786513 LVV786513 MFR786513 MPN786513 MZJ786513 NJF786513 NTB786513 OCX786513 OMT786513 OWP786513 PGL786513 PQH786513 QAD786513 QJZ786513 QTV786513 RDR786513 RNN786513 RXJ786513 SHF786513 SRB786513 TAX786513 TKT786513 TUP786513 UEL786513 UOH786513 UYD786513 VHZ786513 VRV786513 WBR786513 WLN786513 WVJ786513 B852049 IX852049 ST852049 ACP852049 AML852049 AWH852049 BGD852049 BPZ852049 BZV852049 CJR852049 CTN852049 DDJ852049 DNF852049 DXB852049 EGX852049 EQT852049 FAP852049 FKL852049 FUH852049 GED852049 GNZ852049 GXV852049 HHR852049 HRN852049 IBJ852049 ILF852049 IVB852049 JEX852049 JOT852049 JYP852049 KIL852049 KSH852049 LCD852049 LLZ852049 LVV852049 MFR852049 MPN852049 MZJ852049 NJF852049 NTB852049 OCX852049 OMT852049 OWP852049 PGL852049 PQH852049 QAD852049 QJZ852049 QTV852049 RDR852049 RNN852049 RXJ852049 SHF852049 SRB852049 TAX852049 TKT852049 TUP852049 UEL852049 UOH852049 UYD852049 VHZ852049 VRV852049 WBR852049 WLN852049 WVJ852049 B917585 IX917585 ST917585 ACP917585 AML917585 AWH917585 BGD917585 BPZ917585 BZV917585 CJR917585 CTN917585 DDJ917585 DNF917585 DXB917585 EGX917585 EQT917585 FAP917585 FKL917585 FUH917585 GED917585 GNZ917585 GXV917585 HHR917585 HRN917585 IBJ917585 ILF917585 IVB917585 JEX917585 JOT917585 JYP917585 KIL917585 KSH917585 LCD917585 LLZ917585 LVV917585 MFR917585 MPN917585 MZJ917585 NJF917585 NTB917585 OCX917585 OMT917585 OWP917585 PGL917585 PQH917585 QAD917585 QJZ917585 QTV917585 RDR917585 RNN917585 RXJ917585 SHF917585 SRB917585 TAX917585 TKT917585 TUP917585 UEL917585 UOH917585 UYD917585 VHZ917585 VRV917585 WBR917585 WLN917585 WVJ917585 B983121 IX983121 ST983121 ACP983121 AML983121 AWH983121 BGD983121 BPZ983121 BZV983121 CJR983121 CTN983121 DDJ983121 DNF983121 DXB983121 EGX983121 EQT983121 FAP983121 FKL983121 FUH983121 GED983121 GNZ983121 GXV983121 HHR983121 HRN983121 IBJ983121 ILF983121 IVB983121 JEX983121 JOT983121 JYP983121 KIL983121 KSH983121 LCD983121 LLZ983121 LVV983121 MFR983121 MPN983121 MZJ983121 NJF983121 NTB983121 OCX983121 OMT983121 OWP983121 PGL983121 PQH983121 QAD983121 QJZ983121 QTV983121 RDR983121 RNN983121 RXJ983121 SHF983121 SRB983121 TAX983121 TKT983121 TUP983121 UEL983121 UOH983121 UYD983121 VHZ983121 VRV983121 WBR983121 WLN983121 WVJ983121">
      <formula1>N77</formula1>
    </dataValidation>
  </dataValidations>
  <pageMargins left="0.70866141732283472" right="0.70866141732283472" top="0.55118110236220474" bottom="0.15748031496062992" header="0.31496062992125984" footer="0.31496062992125984"/>
  <pageSetup paperSize="9" scale="52"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workbookViewId="0">
      <selection activeCell="M20" sqref="M20"/>
    </sheetView>
  </sheetViews>
  <sheetFormatPr defaultRowHeight="18.75" x14ac:dyDescent="0.4"/>
  <cols>
    <col min="1" max="1" width="13.625" bestFit="1" customWidth="1"/>
    <col min="2" max="2" width="13.75" bestFit="1" customWidth="1"/>
    <col min="3" max="4" width="17.75" bestFit="1" customWidth="1"/>
  </cols>
  <sheetData>
    <row r="1" spans="1:4" x14ac:dyDescent="0.4">
      <c r="A1" s="100" t="s">
        <v>94</v>
      </c>
      <c r="B1" s="100" t="s">
        <v>95</v>
      </c>
      <c r="C1" s="100" t="s">
        <v>96</v>
      </c>
      <c r="D1" s="100" t="s">
        <v>97</v>
      </c>
    </row>
    <row r="2" spans="1:4" x14ac:dyDescent="0.4">
      <c r="A2" s="100">
        <v>10</v>
      </c>
      <c r="B2" s="100">
        <v>1</v>
      </c>
      <c r="C2" s="100">
        <v>38</v>
      </c>
      <c r="D2" s="100">
        <v>10</v>
      </c>
    </row>
    <row r="3" spans="1:4" x14ac:dyDescent="0.4">
      <c r="A3" s="100">
        <v>15</v>
      </c>
      <c r="B3" s="100">
        <v>1.5</v>
      </c>
      <c r="C3" s="100">
        <v>35.5</v>
      </c>
      <c r="D3" s="100">
        <v>7.5</v>
      </c>
    </row>
    <row r="4" spans="1:4" x14ac:dyDescent="0.4">
      <c r="A4" s="100">
        <v>20</v>
      </c>
      <c r="B4" s="100">
        <v>2</v>
      </c>
      <c r="C4" s="100">
        <v>33</v>
      </c>
      <c r="D4" s="100">
        <v>5</v>
      </c>
    </row>
  </sheetData>
  <sheetProtection algorithmName="SHA-512" hashValue="QRbrFyVNfGA5yfQGKlaoLetPZtuzafDa7StvpBmKLTcKdk2JLOLErL5XYSj1mTUXXX8nuA8SOJxpXpjrMgKvHQ==" saltValue="4KLumigeefP6AhkDvT47mw==" spinCount="100000" sheet="1" objects="1" scenarios="1"/>
  <phoneticPr fontId="2"/>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B1:AE95"/>
  <sheetViews>
    <sheetView showGridLines="0" view="pageBreakPreview" zoomScaleNormal="100" zoomScaleSheetLayoutView="100" workbookViewId="0">
      <selection activeCell="O12" sqref="O12"/>
    </sheetView>
  </sheetViews>
  <sheetFormatPr defaultRowHeight="13.5" x14ac:dyDescent="0.4"/>
  <cols>
    <col min="1" max="1" width="1" style="115" customWidth="1"/>
    <col min="2" max="2" width="19.625" style="115" customWidth="1"/>
    <col min="3" max="3" width="8" style="115" customWidth="1"/>
    <col min="4" max="4" width="4.75" style="115" customWidth="1"/>
    <col min="5" max="5" width="6.75" style="115" customWidth="1"/>
    <col min="6" max="12" width="10.125" style="115" customWidth="1"/>
    <col min="13" max="14" width="10.125" style="116" customWidth="1"/>
    <col min="15" max="15" width="7.625" style="116" customWidth="1"/>
    <col min="16" max="16" width="7.625" style="115" customWidth="1"/>
    <col min="17" max="17" width="7.375" style="115" bestFit="1" customWidth="1"/>
    <col min="18" max="18" width="15.375" style="115" customWidth="1"/>
    <col min="19" max="19" width="4.5" style="115" customWidth="1"/>
    <col min="20" max="20" width="5.125" style="115" bestFit="1" customWidth="1"/>
    <col min="21" max="21" width="9" style="115" bestFit="1" customWidth="1"/>
    <col min="22" max="22" width="5.5" style="115" bestFit="1" customWidth="1"/>
    <col min="23" max="25" width="5.125" style="115" bestFit="1" customWidth="1"/>
    <col min="26" max="26" width="7.375" style="115" bestFit="1" customWidth="1"/>
    <col min="27" max="29" width="5.125" style="115" bestFit="1" customWidth="1"/>
    <col min="30" max="30" width="4" style="115" bestFit="1" customWidth="1"/>
    <col min="31" max="36" width="5.125" style="115" bestFit="1" customWidth="1"/>
    <col min="37" max="256" width="9" style="115"/>
    <col min="257" max="257" width="3.125" style="115" customWidth="1"/>
    <col min="258" max="258" width="19.625" style="115" customWidth="1"/>
    <col min="259" max="259" width="8" style="115" customWidth="1"/>
    <col min="260" max="260" width="4.75" style="115" customWidth="1"/>
    <col min="261" max="261" width="6.75" style="115" customWidth="1"/>
    <col min="262" max="270" width="10.125" style="115" customWidth="1"/>
    <col min="271" max="272" width="7.625" style="115" customWidth="1"/>
    <col min="273" max="273" width="7.375" style="115" bestFit="1" customWidth="1"/>
    <col min="274" max="274" width="15.375" style="115" customWidth="1"/>
    <col min="275" max="275" width="4.5" style="115" customWidth="1"/>
    <col min="276" max="276" width="5.125" style="115" bestFit="1" customWidth="1"/>
    <col min="277" max="277" width="9" style="115" bestFit="1" customWidth="1"/>
    <col min="278" max="278" width="5.5" style="115" bestFit="1" customWidth="1"/>
    <col min="279" max="281" width="5.125" style="115" bestFit="1" customWidth="1"/>
    <col min="282" max="282" width="7.375" style="115" bestFit="1" customWidth="1"/>
    <col min="283" max="285" width="5.125" style="115" bestFit="1" customWidth="1"/>
    <col min="286" max="286" width="4" style="115" bestFit="1" customWidth="1"/>
    <col min="287" max="292" width="5.125" style="115" bestFit="1" customWidth="1"/>
    <col min="293" max="512" width="9" style="115"/>
    <col min="513" max="513" width="3.125" style="115" customWidth="1"/>
    <col min="514" max="514" width="19.625" style="115" customWidth="1"/>
    <col min="515" max="515" width="8" style="115" customWidth="1"/>
    <col min="516" max="516" width="4.75" style="115" customWidth="1"/>
    <col min="517" max="517" width="6.75" style="115" customWidth="1"/>
    <col min="518" max="526" width="10.125" style="115" customWidth="1"/>
    <col min="527" max="528" width="7.625" style="115" customWidth="1"/>
    <col min="529" max="529" width="7.375" style="115" bestFit="1" customWidth="1"/>
    <col min="530" max="530" width="15.375" style="115" customWidth="1"/>
    <col min="531" max="531" width="4.5" style="115" customWidth="1"/>
    <col min="532" max="532" width="5.125" style="115" bestFit="1" customWidth="1"/>
    <col min="533" max="533" width="9" style="115" bestFit="1" customWidth="1"/>
    <col min="534" max="534" width="5.5" style="115" bestFit="1" customWidth="1"/>
    <col min="535" max="537" width="5.125" style="115" bestFit="1" customWidth="1"/>
    <col min="538" max="538" width="7.375" style="115" bestFit="1" customWidth="1"/>
    <col min="539" max="541" width="5.125" style="115" bestFit="1" customWidth="1"/>
    <col min="542" max="542" width="4" style="115" bestFit="1" customWidth="1"/>
    <col min="543" max="548" width="5.125" style="115" bestFit="1" customWidth="1"/>
    <col min="549" max="768" width="9" style="115"/>
    <col min="769" max="769" width="3.125" style="115" customWidth="1"/>
    <col min="770" max="770" width="19.625" style="115" customWidth="1"/>
    <col min="771" max="771" width="8" style="115" customWidth="1"/>
    <col min="772" max="772" width="4.75" style="115" customWidth="1"/>
    <col min="773" max="773" width="6.75" style="115" customWidth="1"/>
    <col min="774" max="782" width="10.125" style="115" customWidth="1"/>
    <col min="783" max="784" width="7.625" style="115" customWidth="1"/>
    <col min="785" max="785" width="7.375" style="115" bestFit="1" customWidth="1"/>
    <col min="786" max="786" width="15.375" style="115" customWidth="1"/>
    <col min="787" max="787" width="4.5" style="115" customWidth="1"/>
    <col min="788" max="788" width="5.125" style="115" bestFit="1" customWidth="1"/>
    <col min="789" max="789" width="9" style="115" bestFit="1" customWidth="1"/>
    <col min="790" max="790" width="5.5" style="115" bestFit="1" customWidth="1"/>
    <col min="791" max="793" width="5.125" style="115" bestFit="1" customWidth="1"/>
    <col min="794" max="794" width="7.375" style="115" bestFit="1" customWidth="1"/>
    <col min="795" max="797" width="5.125" style="115" bestFit="1" customWidth="1"/>
    <col min="798" max="798" width="4" style="115" bestFit="1" customWidth="1"/>
    <col min="799" max="804" width="5.125" style="115" bestFit="1" customWidth="1"/>
    <col min="805" max="1024" width="9" style="115"/>
    <col min="1025" max="1025" width="3.125" style="115" customWidth="1"/>
    <col min="1026" max="1026" width="19.625" style="115" customWidth="1"/>
    <col min="1027" max="1027" width="8" style="115" customWidth="1"/>
    <col min="1028" max="1028" width="4.75" style="115" customWidth="1"/>
    <col min="1029" max="1029" width="6.75" style="115" customWidth="1"/>
    <col min="1030" max="1038" width="10.125" style="115" customWidth="1"/>
    <col min="1039" max="1040" width="7.625" style="115" customWidth="1"/>
    <col min="1041" max="1041" width="7.375" style="115" bestFit="1" customWidth="1"/>
    <col min="1042" max="1042" width="15.375" style="115" customWidth="1"/>
    <col min="1043" max="1043" width="4.5" style="115" customWidth="1"/>
    <col min="1044" max="1044" width="5.125" style="115" bestFit="1" customWidth="1"/>
    <col min="1045" max="1045" width="9" style="115" bestFit="1" customWidth="1"/>
    <col min="1046" max="1046" width="5.5" style="115" bestFit="1" customWidth="1"/>
    <col min="1047" max="1049" width="5.125" style="115" bestFit="1" customWidth="1"/>
    <col min="1050" max="1050" width="7.375" style="115" bestFit="1" customWidth="1"/>
    <col min="1051" max="1053" width="5.125" style="115" bestFit="1" customWidth="1"/>
    <col min="1054" max="1054" width="4" style="115" bestFit="1" customWidth="1"/>
    <col min="1055" max="1060" width="5.125" style="115" bestFit="1" customWidth="1"/>
    <col min="1061" max="1280" width="9" style="115"/>
    <col min="1281" max="1281" width="3.125" style="115" customWidth="1"/>
    <col min="1282" max="1282" width="19.625" style="115" customWidth="1"/>
    <col min="1283" max="1283" width="8" style="115" customWidth="1"/>
    <col min="1284" max="1284" width="4.75" style="115" customWidth="1"/>
    <col min="1285" max="1285" width="6.75" style="115" customWidth="1"/>
    <col min="1286" max="1294" width="10.125" style="115" customWidth="1"/>
    <col min="1295" max="1296" width="7.625" style="115" customWidth="1"/>
    <col min="1297" max="1297" width="7.375" style="115" bestFit="1" customWidth="1"/>
    <col min="1298" max="1298" width="15.375" style="115" customWidth="1"/>
    <col min="1299" max="1299" width="4.5" style="115" customWidth="1"/>
    <col min="1300" max="1300" width="5.125" style="115" bestFit="1" customWidth="1"/>
    <col min="1301" max="1301" width="9" style="115" bestFit="1" customWidth="1"/>
    <col min="1302" max="1302" width="5.5" style="115" bestFit="1" customWidth="1"/>
    <col min="1303" max="1305" width="5.125" style="115" bestFit="1" customWidth="1"/>
    <col min="1306" max="1306" width="7.375" style="115" bestFit="1" customWidth="1"/>
    <col min="1307" max="1309" width="5.125" style="115" bestFit="1" customWidth="1"/>
    <col min="1310" max="1310" width="4" style="115" bestFit="1" customWidth="1"/>
    <col min="1311" max="1316" width="5.125" style="115" bestFit="1" customWidth="1"/>
    <col min="1317" max="1536" width="9" style="115"/>
    <col min="1537" max="1537" width="3.125" style="115" customWidth="1"/>
    <col min="1538" max="1538" width="19.625" style="115" customWidth="1"/>
    <col min="1539" max="1539" width="8" style="115" customWidth="1"/>
    <col min="1540" max="1540" width="4.75" style="115" customWidth="1"/>
    <col min="1541" max="1541" width="6.75" style="115" customWidth="1"/>
    <col min="1542" max="1550" width="10.125" style="115" customWidth="1"/>
    <col min="1551" max="1552" width="7.625" style="115" customWidth="1"/>
    <col min="1553" max="1553" width="7.375" style="115" bestFit="1" customWidth="1"/>
    <col min="1554" max="1554" width="15.375" style="115" customWidth="1"/>
    <col min="1555" max="1555" width="4.5" style="115" customWidth="1"/>
    <col min="1556" max="1556" width="5.125" style="115" bestFit="1" customWidth="1"/>
    <col min="1557" max="1557" width="9" style="115" bestFit="1" customWidth="1"/>
    <col min="1558" max="1558" width="5.5" style="115" bestFit="1" customWidth="1"/>
    <col min="1559" max="1561" width="5.125" style="115" bestFit="1" customWidth="1"/>
    <col min="1562" max="1562" width="7.375" style="115" bestFit="1" customWidth="1"/>
    <col min="1563" max="1565" width="5.125" style="115" bestFit="1" customWidth="1"/>
    <col min="1566" max="1566" width="4" style="115" bestFit="1" customWidth="1"/>
    <col min="1567" max="1572" width="5.125" style="115" bestFit="1" customWidth="1"/>
    <col min="1573" max="1792" width="9" style="115"/>
    <col min="1793" max="1793" width="3.125" style="115" customWidth="1"/>
    <col min="1794" max="1794" width="19.625" style="115" customWidth="1"/>
    <col min="1795" max="1795" width="8" style="115" customWidth="1"/>
    <col min="1796" max="1796" width="4.75" style="115" customWidth="1"/>
    <col min="1797" max="1797" width="6.75" style="115" customWidth="1"/>
    <col min="1798" max="1806" width="10.125" style="115" customWidth="1"/>
    <col min="1807" max="1808" width="7.625" style="115" customWidth="1"/>
    <col min="1809" max="1809" width="7.375" style="115" bestFit="1" customWidth="1"/>
    <col min="1810" max="1810" width="15.375" style="115" customWidth="1"/>
    <col min="1811" max="1811" width="4.5" style="115" customWidth="1"/>
    <col min="1812" max="1812" width="5.125" style="115" bestFit="1" customWidth="1"/>
    <col min="1813" max="1813" width="9" style="115" bestFit="1" customWidth="1"/>
    <col min="1814" max="1814" width="5.5" style="115" bestFit="1" customWidth="1"/>
    <col min="1815" max="1817" width="5.125" style="115" bestFit="1" customWidth="1"/>
    <col min="1818" max="1818" width="7.375" style="115" bestFit="1" customWidth="1"/>
    <col min="1819" max="1821" width="5.125" style="115" bestFit="1" customWidth="1"/>
    <col min="1822" max="1822" width="4" style="115" bestFit="1" customWidth="1"/>
    <col min="1823" max="1828" width="5.125" style="115" bestFit="1" customWidth="1"/>
    <col min="1829" max="2048" width="9" style="115"/>
    <col min="2049" max="2049" width="3.125" style="115" customWidth="1"/>
    <col min="2050" max="2050" width="19.625" style="115" customWidth="1"/>
    <col min="2051" max="2051" width="8" style="115" customWidth="1"/>
    <col min="2052" max="2052" width="4.75" style="115" customWidth="1"/>
    <col min="2053" max="2053" width="6.75" style="115" customWidth="1"/>
    <col min="2054" max="2062" width="10.125" style="115" customWidth="1"/>
    <col min="2063" max="2064" width="7.625" style="115" customWidth="1"/>
    <col min="2065" max="2065" width="7.375" style="115" bestFit="1" customWidth="1"/>
    <col min="2066" max="2066" width="15.375" style="115" customWidth="1"/>
    <col min="2067" max="2067" width="4.5" style="115" customWidth="1"/>
    <col min="2068" max="2068" width="5.125" style="115" bestFit="1" customWidth="1"/>
    <col min="2069" max="2069" width="9" style="115" bestFit="1" customWidth="1"/>
    <col min="2070" max="2070" width="5.5" style="115" bestFit="1" customWidth="1"/>
    <col min="2071" max="2073" width="5.125" style="115" bestFit="1" customWidth="1"/>
    <col min="2074" max="2074" width="7.375" style="115" bestFit="1" customWidth="1"/>
    <col min="2075" max="2077" width="5.125" style="115" bestFit="1" customWidth="1"/>
    <col min="2078" max="2078" width="4" style="115" bestFit="1" customWidth="1"/>
    <col min="2079" max="2084" width="5.125" style="115" bestFit="1" customWidth="1"/>
    <col min="2085" max="2304" width="9" style="115"/>
    <col min="2305" max="2305" width="3.125" style="115" customWidth="1"/>
    <col min="2306" max="2306" width="19.625" style="115" customWidth="1"/>
    <col min="2307" max="2307" width="8" style="115" customWidth="1"/>
    <col min="2308" max="2308" width="4.75" style="115" customWidth="1"/>
    <col min="2309" max="2309" width="6.75" style="115" customWidth="1"/>
    <col min="2310" max="2318" width="10.125" style="115" customWidth="1"/>
    <col min="2319" max="2320" width="7.625" style="115" customWidth="1"/>
    <col min="2321" max="2321" width="7.375" style="115" bestFit="1" customWidth="1"/>
    <col min="2322" max="2322" width="15.375" style="115" customWidth="1"/>
    <col min="2323" max="2323" width="4.5" style="115" customWidth="1"/>
    <col min="2324" max="2324" width="5.125" style="115" bestFit="1" customWidth="1"/>
    <col min="2325" max="2325" width="9" style="115" bestFit="1" customWidth="1"/>
    <col min="2326" max="2326" width="5.5" style="115" bestFit="1" customWidth="1"/>
    <col min="2327" max="2329" width="5.125" style="115" bestFit="1" customWidth="1"/>
    <col min="2330" max="2330" width="7.375" style="115" bestFit="1" customWidth="1"/>
    <col min="2331" max="2333" width="5.125" style="115" bestFit="1" customWidth="1"/>
    <col min="2334" max="2334" width="4" style="115" bestFit="1" customWidth="1"/>
    <col min="2335" max="2340" width="5.125" style="115" bestFit="1" customWidth="1"/>
    <col min="2341" max="2560" width="9" style="115"/>
    <col min="2561" max="2561" width="3.125" style="115" customWidth="1"/>
    <col min="2562" max="2562" width="19.625" style="115" customWidth="1"/>
    <col min="2563" max="2563" width="8" style="115" customWidth="1"/>
    <col min="2564" max="2564" width="4.75" style="115" customWidth="1"/>
    <col min="2565" max="2565" width="6.75" style="115" customWidth="1"/>
    <col min="2566" max="2574" width="10.125" style="115" customWidth="1"/>
    <col min="2575" max="2576" width="7.625" style="115" customWidth="1"/>
    <col min="2577" max="2577" width="7.375" style="115" bestFit="1" customWidth="1"/>
    <col min="2578" max="2578" width="15.375" style="115" customWidth="1"/>
    <col min="2579" max="2579" width="4.5" style="115" customWidth="1"/>
    <col min="2580" max="2580" width="5.125" style="115" bestFit="1" customWidth="1"/>
    <col min="2581" max="2581" width="9" style="115" bestFit="1" customWidth="1"/>
    <col min="2582" max="2582" width="5.5" style="115" bestFit="1" customWidth="1"/>
    <col min="2583" max="2585" width="5.125" style="115" bestFit="1" customWidth="1"/>
    <col min="2586" max="2586" width="7.375" style="115" bestFit="1" customWidth="1"/>
    <col min="2587" max="2589" width="5.125" style="115" bestFit="1" customWidth="1"/>
    <col min="2590" max="2590" width="4" style="115" bestFit="1" customWidth="1"/>
    <col min="2591" max="2596" width="5.125" style="115" bestFit="1" customWidth="1"/>
    <col min="2597" max="2816" width="9" style="115"/>
    <col min="2817" max="2817" width="3.125" style="115" customWidth="1"/>
    <col min="2818" max="2818" width="19.625" style="115" customWidth="1"/>
    <col min="2819" max="2819" width="8" style="115" customWidth="1"/>
    <col min="2820" max="2820" width="4.75" style="115" customWidth="1"/>
    <col min="2821" max="2821" width="6.75" style="115" customWidth="1"/>
    <col min="2822" max="2830" width="10.125" style="115" customWidth="1"/>
    <col min="2831" max="2832" width="7.625" style="115" customWidth="1"/>
    <col min="2833" max="2833" width="7.375" style="115" bestFit="1" customWidth="1"/>
    <col min="2834" max="2834" width="15.375" style="115" customWidth="1"/>
    <col min="2835" max="2835" width="4.5" style="115" customWidth="1"/>
    <col min="2836" max="2836" width="5.125" style="115" bestFit="1" customWidth="1"/>
    <col min="2837" max="2837" width="9" style="115" bestFit="1" customWidth="1"/>
    <col min="2838" max="2838" width="5.5" style="115" bestFit="1" customWidth="1"/>
    <col min="2839" max="2841" width="5.125" style="115" bestFit="1" customWidth="1"/>
    <col min="2842" max="2842" width="7.375" style="115" bestFit="1" customWidth="1"/>
    <col min="2843" max="2845" width="5.125" style="115" bestFit="1" customWidth="1"/>
    <col min="2846" max="2846" width="4" style="115" bestFit="1" customWidth="1"/>
    <col min="2847" max="2852" width="5.125" style="115" bestFit="1" customWidth="1"/>
    <col min="2853" max="3072" width="9" style="115"/>
    <col min="3073" max="3073" width="3.125" style="115" customWidth="1"/>
    <col min="3074" max="3074" width="19.625" style="115" customWidth="1"/>
    <col min="3075" max="3075" width="8" style="115" customWidth="1"/>
    <col min="3076" max="3076" width="4.75" style="115" customWidth="1"/>
    <col min="3077" max="3077" width="6.75" style="115" customWidth="1"/>
    <col min="3078" max="3086" width="10.125" style="115" customWidth="1"/>
    <col min="3087" max="3088" width="7.625" style="115" customWidth="1"/>
    <col min="3089" max="3089" width="7.375" style="115" bestFit="1" customWidth="1"/>
    <col min="3090" max="3090" width="15.375" style="115" customWidth="1"/>
    <col min="3091" max="3091" width="4.5" style="115" customWidth="1"/>
    <col min="3092" max="3092" width="5.125" style="115" bestFit="1" customWidth="1"/>
    <col min="3093" max="3093" width="9" style="115" bestFit="1" customWidth="1"/>
    <col min="3094" max="3094" width="5.5" style="115" bestFit="1" customWidth="1"/>
    <col min="3095" max="3097" width="5.125" style="115" bestFit="1" customWidth="1"/>
    <col min="3098" max="3098" width="7.375" style="115" bestFit="1" customWidth="1"/>
    <col min="3099" max="3101" width="5.125" style="115" bestFit="1" customWidth="1"/>
    <col min="3102" max="3102" width="4" style="115" bestFit="1" customWidth="1"/>
    <col min="3103" max="3108" width="5.125" style="115" bestFit="1" customWidth="1"/>
    <col min="3109" max="3328" width="9" style="115"/>
    <col min="3329" max="3329" width="3.125" style="115" customWidth="1"/>
    <col min="3330" max="3330" width="19.625" style="115" customWidth="1"/>
    <col min="3331" max="3331" width="8" style="115" customWidth="1"/>
    <col min="3332" max="3332" width="4.75" style="115" customWidth="1"/>
    <col min="3333" max="3333" width="6.75" style="115" customWidth="1"/>
    <col min="3334" max="3342" width="10.125" style="115" customWidth="1"/>
    <col min="3343" max="3344" width="7.625" style="115" customWidth="1"/>
    <col min="3345" max="3345" width="7.375" style="115" bestFit="1" customWidth="1"/>
    <col min="3346" max="3346" width="15.375" style="115" customWidth="1"/>
    <col min="3347" max="3347" width="4.5" style="115" customWidth="1"/>
    <col min="3348" max="3348" width="5.125" style="115" bestFit="1" customWidth="1"/>
    <col min="3349" max="3349" width="9" style="115" bestFit="1" customWidth="1"/>
    <col min="3350" max="3350" width="5.5" style="115" bestFit="1" customWidth="1"/>
    <col min="3351" max="3353" width="5.125" style="115" bestFit="1" customWidth="1"/>
    <col min="3354" max="3354" width="7.375" style="115" bestFit="1" customWidth="1"/>
    <col min="3355" max="3357" width="5.125" style="115" bestFit="1" customWidth="1"/>
    <col min="3358" max="3358" width="4" style="115" bestFit="1" customWidth="1"/>
    <col min="3359" max="3364" width="5.125" style="115" bestFit="1" customWidth="1"/>
    <col min="3365" max="3584" width="9" style="115"/>
    <col min="3585" max="3585" width="3.125" style="115" customWidth="1"/>
    <col min="3586" max="3586" width="19.625" style="115" customWidth="1"/>
    <col min="3587" max="3587" width="8" style="115" customWidth="1"/>
    <col min="3588" max="3588" width="4.75" style="115" customWidth="1"/>
    <col min="3589" max="3589" width="6.75" style="115" customWidth="1"/>
    <col min="3590" max="3598" width="10.125" style="115" customWidth="1"/>
    <col min="3599" max="3600" width="7.625" style="115" customWidth="1"/>
    <col min="3601" max="3601" width="7.375" style="115" bestFit="1" customWidth="1"/>
    <col min="3602" max="3602" width="15.375" style="115" customWidth="1"/>
    <col min="3603" max="3603" width="4.5" style="115" customWidth="1"/>
    <col min="3604" max="3604" width="5.125" style="115" bestFit="1" customWidth="1"/>
    <col min="3605" max="3605" width="9" style="115" bestFit="1" customWidth="1"/>
    <col min="3606" max="3606" width="5.5" style="115" bestFit="1" customWidth="1"/>
    <col min="3607" max="3609" width="5.125" style="115" bestFit="1" customWidth="1"/>
    <col min="3610" max="3610" width="7.375" style="115" bestFit="1" customWidth="1"/>
    <col min="3611" max="3613" width="5.125" style="115" bestFit="1" customWidth="1"/>
    <col min="3614" max="3614" width="4" style="115" bestFit="1" customWidth="1"/>
    <col min="3615" max="3620" width="5.125" style="115" bestFit="1" customWidth="1"/>
    <col min="3621" max="3840" width="9" style="115"/>
    <col min="3841" max="3841" width="3.125" style="115" customWidth="1"/>
    <col min="3842" max="3842" width="19.625" style="115" customWidth="1"/>
    <col min="3843" max="3843" width="8" style="115" customWidth="1"/>
    <col min="3844" max="3844" width="4.75" style="115" customWidth="1"/>
    <col min="3845" max="3845" width="6.75" style="115" customWidth="1"/>
    <col min="3846" max="3854" width="10.125" style="115" customWidth="1"/>
    <col min="3855" max="3856" width="7.625" style="115" customWidth="1"/>
    <col min="3857" max="3857" width="7.375" style="115" bestFit="1" customWidth="1"/>
    <col min="3858" max="3858" width="15.375" style="115" customWidth="1"/>
    <col min="3859" max="3859" width="4.5" style="115" customWidth="1"/>
    <col min="3860" max="3860" width="5.125" style="115" bestFit="1" customWidth="1"/>
    <col min="3861" max="3861" width="9" style="115" bestFit="1" customWidth="1"/>
    <col min="3862" max="3862" width="5.5" style="115" bestFit="1" customWidth="1"/>
    <col min="3863" max="3865" width="5.125" style="115" bestFit="1" customWidth="1"/>
    <col min="3866" max="3866" width="7.375" style="115" bestFit="1" customWidth="1"/>
    <col min="3867" max="3869" width="5.125" style="115" bestFit="1" customWidth="1"/>
    <col min="3870" max="3870" width="4" style="115" bestFit="1" customWidth="1"/>
    <col min="3871" max="3876" width="5.125" style="115" bestFit="1" customWidth="1"/>
    <col min="3877" max="4096" width="9" style="115"/>
    <col min="4097" max="4097" width="3.125" style="115" customWidth="1"/>
    <col min="4098" max="4098" width="19.625" style="115" customWidth="1"/>
    <col min="4099" max="4099" width="8" style="115" customWidth="1"/>
    <col min="4100" max="4100" width="4.75" style="115" customWidth="1"/>
    <col min="4101" max="4101" width="6.75" style="115" customWidth="1"/>
    <col min="4102" max="4110" width="10.125" style="115" customWidth="1"/>
    <col min="4111" max="4112" width="7.625" style="115" customWidth="1"/>
    <col min="4113" max="4113" width="7.375" style="115" bestFit="1" customWidth="1"/>
    <col min="4114" max="4114" width="15.375" style="115" customWidth="1"/>
    <col min="4115" max="4115" width="4.5" style="115" customWidth="1"/>
    <col min="4116" max="4116" width="5.125" style="115" bestFit="1" customWidth="1"/>
    <col min="4117" max="4117" width="9" style="115" bestFit="1" customWidth="1"/>
    <col min="4118" max="4118" width="5.5" style="115" bestFit="1" customWidth="1"/>
    <col min="4119" max="4121" width="5.125" style="115" bestFit="1" customWidth="1"/>
    <col min="4122" max="4122" width="7.375" style="115" bestFit="1" customWidth="1"/>
    <col min="4123" max="4125" width="5.125" style="115" bestFit="1" customWidth="1"/>
    <col min="4126" max="4126" width="4" style="115" bestFit="1" customWidth="1"/>
    <col min="4127" max="4132" width="5.125" style="115" bestFit="1" customWidth="1"/>
    <col min="4133" max="4352" width="9" style="115"/>
    <col min="4353" max="4353" width="3.125" style="115" customWidth="1"/>
    <col min="4354" max="4354" width="19.625" style="115" customWidth="1"/>
    <col min="4355" max="4355" width="8" style="115" customWidth="1"/>
    <col min="4356" max="4356" width="4.75" style="115" customWidth="1"/>
    <col min="4357" max="4357" width="6.75" style="115" customWidth="1"/>
    <col min="4358" max="4366" width="10.125" style="115" customWidth="1"/>
    <col min="4367" max="4368" width="7.625" style="115" customWidth="1"/>
    <col min="4369" max="4369" width="7.375" style="115" bestFit="1" customWidth="1"/>
    <col min="4370" max="4370" width="15.375" style="115" customWidth="1"/>
    <col min="4371" max="4371" width="4.5" style="115" customWidth="1"/>
    <col min="4372" max="4372" width="5.125" style="115" bestFit="1" customWidth="1"/>
    <col min="4373" max="4373" width="9" style="115" bestFit="1" customWidth="1"/>
    <col min="4374" max="4374" width="5.5" style="115" bestFit="1" customWidth="1"/>
    <col min="4375" max="4377" width="5.125" style="115" bestFit="1" customWidth="1"/>
    <col min="4378" max="4378" width="7.375" style="115" bestFit="1" customWidth="1"/>
    <col min="4379" max="4381" width="5.125" style="115" bestFit="1" customWidth="1"/>
    <col min="4382" max="4382" width="4" style="115" bestFit="1" customWidth="1"/>
    <col min="4383" max="4388" width="5.125" style="115" bestFit="1" customWidth="1"/>
    <col min="4389" max="4608" width="9" style="115"/>
    <col min="4609" max="4609" width="3.125" style="115" customWidth="1"/>
    <col min="4610" max="4610" width="19.625" style="115" customWidth="1"/>
    <col min="4611" max="4611" width="8" style="115" customWidth="1"/>
    <col min="4612" max="4612" width="4.75" style="115" customWidth="1"/>
    <col min="4613" max="4613" width="6.75" style="115" customWidth="1"/>
    <col min="4614" max="4622" width="10.125" style="115" customWidth="1"/>
    <col min="4623" max="4624" width="7.625" style="115" customWidth="1"/>
    <col min="4625" max="4625" width="7.375" style="115" bestFit="1" customWidth="1"/>
    <col min="4626" max="4626" width="15.375" style="115" customWidth="1"/>
    <col min="4627" max="4627" width="4.5" style="115" customWidth="1"/>
    <col min="4628" max="4628" width="5.125" style="115" bestFit="1" customWidth="1"/>
    <col min="4629" max="4629" width="9" style="115" bestFit="1" customWidth="1"/>
    <col min="4630" max="4630" width="5.5" style="115" bestFit="1" customWidth="1"/>
    <col min="4631" max="4633" width="5.125" style="115" bestFit="1" customWidth="1"/>
    <col min="4634" max="4634" width="7.375" style="115" bestFit="1" customWidth="1"/>
    <col min="4635" max="4637" width="5.125" style="115" bestFit="1" customWidth="1"/>
    <col min="4638" max="4638" width="4" style="115" bestFit="1" customWidth="1"/>
    <col min="4639" max="4644" width="5.125" style="115" bestFit="1" customWidth="1"/>
    <col min="4645" max="4864" width="9" style="115"/>
    <col min="4865" max="4865" width="3.125" style="115" customWidth="1"/>
    <col min="4866" max="4866" width="19.625" style="115" customWidth="1"/>
    <col min="4867" max="4867" width="8" style="115" customWidth="1"/>
    <col min="4868" max="4868" width="4.75" style="115" customWidth="1"/>
    <col min="4869" max="4869" width="6.75" style="115" customWidth="1"/>
    <col min="4870" max="4878" width="10.125" style="115" customWidth="1"/>
    <col min="4879" max="4880" width="7.625" style="115" customWidth="1"/>
    <col min="4881" max="4881" width="7.375" style="115" bestFit="1" customWidth="1"/>
    <col min="4882" max="4882" width="15.375" style="115" customWidth="1"/>
    <col min="4883" max="4883" width="4.5" style="115" customWidth="1"/>
    <col min="4884" max="4884" width="5.125" style="115" bestFit="1" customWidth="1"/>
    <col min="4885" max="4885" width="9" style="115" bestFit="1" customWidth="1"/>
    <col min="4886" max="4886" width="5.5" style="115" bestFit="1" customWidth="1"/>
    <col min="4887" max="4889" width="5.125" style="115" bestFit="1" customWidth="1"/>
    <col min="4890" max="4890" width="7.375" style="115" bestFit="1" customWidth="1"/>
    <col min="4891" max="4893" width="5.125" style="115" bestFit="1" customWidth="1"/>
    <col min="4894" max="4894" width="4" style="115" bestFit="1" customWidth="1"/>
    <col min="4895" max="4900" width="5.125" style="115" bestFit="1" customWidth="1"/>
    <col min="4901" max="5120" width="9" style="115"/>
    <col min="5121" max="5121" width="3.125" style="115" customWidth="1"/>
    <col min="5122" max="5122" width="19.625" style="115" customWidth="1"/>
    <col min="5123" max="5123" width="8" style="115" customWidth="1"/>
    <col min="5124" max="5124" width="4.75" style="115" customWidth="1"/>
    <col min="5125" max="5125" width="6.75" style="115" customWidth="1"/>
    <col min="5126" max="5134" width="10.125" style="115" customWidth="1"/>
    <col min="5135" max="5136" width="7.625" style="115" customWidth="1"/>
    <col min="5137" max="5137" width="7.375" style="115" bestFit="1" customWidth="1"/>
    <col min="5138" max="5138" width="15.375" style="115" customWidth="1"/>
    <col min="5139" max="5139" width="4.5" style="115" customWidth="1"/>
    <col min="5140" max="5140" width="5.125" style="115" bestFit="1" customWidth="1"/>
    <col min="5141" max="5141" width="9" style="115" bestFit="1" customWidth="1"/>
    <col min="5142" max="5142" width="5.5" style="115" bestFit="1" customWidth="1"/>
    <col min="5143" max="5145" width="5.125" style="115" bestFit="1" customWidth="1"/>
    <col min="5146" max="5146" width="7.375" style="115" bestFit="1" customWidth="1"/>
    <col min="5147" max="5149" width="5.125" style="115" bestFit="1" customWidth="1"/>
    <col min="5150" max="5150" width="4" style="115" bestFit="1" customWidth="1"/>
    <col min="5151" max="5156" width="5.125" style="115" bestFit="1" customWidth="1"/>
    <col min="5157" max="5376" width="9" style="115"/>
    <col min="5377" max="5377" width="3.125" style="115" customWidth="1"/>
    <col min="5378" max="5378" width="19.625" style="115" customWidth="1"/>
    <col min="5379" max="5379" width="8" style="115" customWidth="1"/>
    <col min="5380" max="5380" width="4.75" style="115" customWidth="1"/>
    <col min="5381" max="5381" width="6.75" style="115" customWidth="1"/>
    <col min="5382" max="5390" width="10.125" style="115" customWidth="1"/>
    <col min="5391" max="5392" width="7.625" style="115" customWidth="1"/>
    <col min="5393" max="5393" width="7.375" style="115" bestFit="1" customWidth="1"/>
    <col min="5394" max="5394" width="15.375" style="115" customWidth="1"/>
    <col min="5395" max="5395" width="4.5" style="115" customWidth="1"/>
    <col min="5396" max="5396" width="5.125" style="115" bestFit="1" customWidth="1"/>
    <col min="5397" max="5397" width="9" style="115" bestFit="1" customWidth="1"/>
    <col min="5398" max="5398" width="5.5" style="115" bestFit="1" customWidth="1"/>
    <col min="5399" max="5401" width="5.125" style="115" bestFit="1" customWidth="1"/>
    <col min="5402" max="5402" width="7.375" style="115" bestFit="1" customWidth="1"/>
    <col min="5403" max="5405" width="5.125" style="115" bestFit="1" customWidth="1"/>
    <col min="5406" max="5406" width="4" style="115" bestFit="1" customWidth="1"/>
    <col min="5407" max="5412" width="5.125" style="115" bestFit="1" customWidth="1"/>
    <col min="5413" max="5632" width="9" style="115"/>
    <col min="5633" max="5633" width="3.125" style="115" customWidth="1"/>
    <col min="5634" max="5634" width="19.625" style="115" customWidth="1"/>
    <col min="5635" max="5635" width="8" style="115" customWidth="1"/>
    <col min="5636" max="5636" width="4.75" style="115" customWidth="1"/>
    <col min="5637" max="5637" width="6.75" style="115" customWidth="1"/>
    <col min="5638" max="5646" width="10.125" style="115" customWidth="1"/>
    <col min="5647" max="5648" width="7.625" style="115" customWidth="1"/>
    <col min="5649" max="5649" width="7.375" style="115" bestFit="1" customWidth="1"/>
    <col min="5650" max="5650" width="15.375" style="115" customWidth="1"/>
    <col min="5651" max="5651" width="4.5" style="115" customWidth="1"/>
    <col min="5652" max="5652" width="5.125" style="115" bestFit="1" customWidth="1"/>
    <col min="5653" max="5653" width="9" style="115" bestFit="1" customWidth="1"/>
    <col min="5654" max="5654" width="5.5" style="115" bestFit="1" customWidth="1"/>
    <col min="5655" max="5657" width="5.125" style="115" bestFit="1" customWidth="1"/>
    <col min="5658" max="5658" width="7.375" style="115" bestFit="1" customWidth="1"/>
    <col min="5659" max="5661" width="5.125" style="115" bestFit="1" customWidth="1"/>
    <col min="5662" max="5662" width="4" style="115" bestFit="1" customWidth="1"/>
    <col min="5663" max="5668" width="5.125" style="115" bestFit="1" customWidth="1"/>
    <col min="5669" max="5888" width="9" style="115"/>
    <col min="5889" max="5889" width="3.125" style="115" customWidth="1"/>
    <col min="5890" max="5890" width="19.625" style="115" customWidth="1"/>
    <col min="5891" max="5891" width="8" style="115" customWidth="1"/>
    <col min="5892" max="5892" width="4.75" style="115" customWidth="1"/>
    <col min="5893" max="5893" width="6.75" style="115" customWidth="1"/>
    <col min="5894" max="5902" width="10.125" style="115" customWidth="1"/>
    <col min="5903" max="5904" width="7.625" style="115" customWidth="1"/>
    <col min="5905" max="5905" width="7.375" style="115" bestFit="1" customWidth="1"/>
    <col min="5906" max="5906" width="15.375" style="115" customWidth="1"/>
    <col min="5907" max="5907" width="4.5" style="115" customWidth="1"/>
    <col min="5908" max="5908" width="5.125" style="115" bestFit="1" customWidth="1"/>
    <col min="5909" max="5909" width="9" style="115" bestFit="1" customWidth="1"/>
    <col min="5910" max="5910" width="5.5" style="115" bestFit="1" customWidth="1"/>
    <col min="5911" max="5913" width="5.125" style="115" bestFit="1" customWidth="1"/>
    <col min="5914" max="5914" width="7.375" style="115" bestFit="1" customWidth="1"/>
    <col min="5915" max="5917" width="5.125" style="115" bestFit="1" customWidth="1"/>
    <col min="5918" max="5918" width="4" style="115" bestFit="1" customWidth="1"/>
    <col min="5919" max="5924" width="5.125" style="115" bestFit="1" customWidth="1"/>
    <col min="5925" max="6144" width="9" style="115"/>
    <col min="6145" max="6145" width="3.125" style="115" customWidth="1"/>
    <col min="6146" max="6146" width="19.625" style="115" customWidth="1"/>
    <col min="6147" max="6147" width="8" style="115" customWidth="1"/>
    <col min="6148" max="6148" width="4.75" style="115" customWidth="1"/>
    <col min="6149" max="6149" width="6.75" style="115" customWidth="1"/>
    <col min="6150" max="6158" width="10.125" style="115" customWidth="1"/>
    <col min="6159" max="6160" width="7.625" style="115" customWidth="1"/>
    <col min="6161" max="6161" width="7.375" style="115" bestFit="1" customWidth="1"/>
    <col min="6162" max="6162" width="15.375" style="115" customWidth="1"/>
    <col min="6163" max="6163" width="4.5" style="115" customWidth="1"/>
    <col min="6164" max="6164" width="5.125" style="115" bestFit="1" customWidth="1"/>
    <col min="6165" max="6165" width="9" style="115" bestFit="1" customWidth="1"/>
    <col min="6166" max="6166" width="5.5" style="115" bestFit="1" customWidth="1"/>
    <col min="6167" max="6169" width="5.125" style="115" bestFit="1" customWidth="1"/>
    <col min="6170" max="6170" width="7.375" style="115" bestFit="1" customWidth="1"/>
    <col min="6171" max="6173" width="5.125" style="115" bestFit="1" customWidth="1"/>
    <col min="6174" max="6174" width="4" style="115" bestFit="1" customWidth="1"/>
    <col min="6175" max="6180" width="5.125" style="115" bestFit="1" customWidth="1"/>
    <col min="6181" max="6400" width="9" style="115"/>
    <col min="6401" max="6401" width="3.125" style="115" customWidth="1"/>
    <col min="6402" max="6402" width="19.625" style="115" customWidth="1"/>
    <col min="6403" max="6403" width="8" style="115" customWidth="1"/>
    <col min="6404" max="6404" width="4.75" style="115" customWidth="1"/>
    <col min="6405" max="6405" width="6.75" style="115" customWidth="1"/>
    <col min="6406" max="6414" width="10.125" style="115" customWidth="1"/>
    <col min="6415" max="6416" width="7.625" style="115" customWidth="1"/>
    <col min="6417" max="6417" width="7.375" style="115" bestFit="1" customWidth="1"/>
    <col min="6418" max="6418" width="15.375" style="115" customWidth="1"/>
    <col min="6419" max="6419" width="4.5" style="115" customWidth="1"/>
    <col min="6420" max="6420" width="5.125" style="115" bestFit="1" customWidth="1"/>
    <col min="6421" max="6421" width="9" style="115" bestFit="1" customWidth="1"/>
    <col min="6422" max="6422" width="5.5" style="115" bestFit="1" customWidth="1"/>
    <col min="6423" max="6425" width="5.125" style="115" bestFit="1" customWidth="1"/>
    <col min="6426" max="6426" width="7.375" style="115" bestFit="1" customWidth="1"/>
    <col min="6427" max="6429" width="5.125" style="115" bestFit="1" customWidth="1"/>
    <col min="6430" max="6430" width="4" style="115" bestFit="1" customWidth="1"/>
    <col min="6431" max="6436" width="5.125" style="115" bestFit="1" customWidth="1"/>
    <col min="6437" max="6656" width="9" style="115"/>
    <col min="6657" max="6657" width="3.125" style="115" customWidth="1"/>
    <col min="6658" max="6658" width="19.625" style="115" customWidth="1"/>
    <col min="6659" max="6659" width="8" style="115" customWidth="1"/>
    <col min="6660" max="6660" width="4.75" style="115" customWidth="1"/>
    <col min="6661" max="6661" width="6.75" style="115" customWidth="1"/>
    <col min="6662" max="6670" width="10.125" style="115" customWidth="1"/>
    <col min="6671" max="6672" width="7.625" style="115" customWidth="1"/>
    <col min="6673" max="6673" width="7.375" style="115" bestFit="1" customWidth="1"/>
    <col min="6674" max="6674" width="15.375" style="115" customWidth="1"/>
    <col min="6675" max="6675" width="4.5" style="115" customWidth="1"/>
    <col min="6676" max="6676" width="5.125" style="115" bestFit="1" customWidth="1"/>
    <col min="6677" max="6677" width="9" style="115" bestFit="1" customWidth="1"/>
    <col min="6678" max="6678" width="5.5" style="115" bestFit="1" customWidth="1"/>
    <col min="6679" max="6681" width="5.125" style="115" bestFit="1" customWidth="1"/>
    <col min="6682" max="6682" width="7.375" style="115" bestFit="1" customWidth="1"/>
    <col min="6683" max="6685" width="5.125" style="115" bestFit="1" customWidth="1"/>
    <col min="6686" max="6686" width="4" style="115" bestFit="1" customWidth="1"/>
    <col min="6687" max="6692" width="5.125" style="115" bestFit="1" customWidth="1"/>
    <col min="6693" max="6912" width="9" style="115"/>
    <col min="6913" max="6913" width="3.125" style="115" customWidth="1"/>
    <col min="6914" max="6914" width="19.625" style="115" customWidth="1"/>
    <col min="6915" max="6915" width="8" style="115" customWidth="1"/>
    <col min="6916" max="6916" width="4.75" style="115" customWidth="1"/>
    <col min="6917" max="6917" width="6.75" style="115" customWidth="1"/>
    <col min="6918" max="6926" width="10.125" style="115" customWidth="1"/>
    <col min="6927" max="6928" width="7.625" style="115" customWidth="1"/>
    <col min="6929" max="6929" width="7.375" style="115" bestFit="1" customWidth="1"/>
    <col min="6930" max="6930" width="15.375" style="115" customWidth="1"/>
    <col min="6931" max="6931" width="4.5" style="115" customWidth="1"/>
    <col min="6932" max="6932" width="5.125" style="115" bestFit="1" customWidth="1"/>
    <col min="6933" max="6933" width="9" style="115" bestFit="1" customWidth="1"/>
    <col min="6934" max="6934" width="5.5" style="115" bestFit="1" customWidth="1"/>
    <col min="6935" max="6937" width="5.125" style="115" bestFit="1" customWidth="1"/>
    <col min="6938" max="6938" width="7.375" style="115" bestFit="1" customWidth="1"/>
    <col min="6939" max="6941" width="5.125" style="115" bestFit="1" customWidth="1"/>
    <col min="6942" max="6942" width="4" style="115" bestFit="1" customWidth="1"/>
    <col min="6943" max="6948" width="5.125" style="115" bestFit="1" customWidth="1"/>
    <col min="6949" max="7168" width="9" style="115"/>
    <col min="7169" max="7169" width="3.125" style="115" customWidth="1"/>
    <col min="7170" max="7170" width="19.625" style="115" customWidth="1"/>
    <col min="7171" max="7171" width="8" style="115" customWidth="1"/>
    <col min="7172" max="7172" width="4.75" style="115" customWidth="1"/>
    <col min="7173" max="7173" width="6.75" style="115" customWidth="1"/>
    <col min="7174" max="7182" width="10.125" style="115" customWidth="1"/>
    <col min="7183" max="7184" width="7.625" style="115" customWidth="1"/>
    <col min="7185" max="7185" width="7.375" style="115" bestFit="1" customWidth="1"/>
    <col min="7186" max="7186" width="15.375" style="115" customWidth="1"/>
    <col min="7187" max="7187" width="4.5" style="115" customWidth="1"/>
    <col min="7188" max="7188" width="5.125" style="115" bestFit="1" customWidth="1"/>
    <col min="7189" max="7189" width="9" style="115" bestFit="1" customWidth="1"/>
    <col min="7190" max="7190" width="5.5" style="115" bestFit="1" customWidth="1"/>
    <col min="7191" max="7193" width="5.125" style="115" bestFit="1" customWidth="1"/>
    <col min="7194" max="7194" width="7.375" style="115" bestFit="1" customWidth="1"/>
    <col min="7195" max="7197" width="5.125" style="115" bestFit="1" customWidth="1"/>
    <col min="7198" max="7198" width="4" style="115" bestFit="1" customWidth="1"/>
    <col min="7199" max="7204" width="5.125" style="115" bestFit="1" customWidth="1"/>
    <col min="7205" max="7424" width="9" style="115"/>
    <col min="7425" max="7425" width="3.125" style="115" customWidth="1"/>
    <col min="7426" max="7426" width="19.625" style="115" customWidth="1"/>
    <col min="7427" max="7427" width="8" style="115" customWidth="1"/>
    <col min="7428" max="7428" width="4.75" style="115" customWidth="1"/>
    <col min="7429" max="7429" width="6.75" style="115" customWidth="1"/>
    <col min="7430" max="7438" width="10.125" style="115" customWidth="1"/>
    <col min="7439" max="7440" width="7.625" style="115" customWidth="1"/>
    <col min="7441" max="7441" width="7.375" style="115" bestFit="1" customWidth="1"/>
    <col min="7442" max="7442" width="15.375" style="115" customWidth="1"/>
    <col min="7443" max="7443" width="4.5" style="115" customWidth="1"/>
    <col min="7444" max="7444" width="5.125" style="115" bestFit="1" customWidth="1"/>
    <col min="7445" max="7445" width="9" style="115" bestFit="1" customWidth="1"/>
    <col min="7446" max="7446" width="5.5" style="115" bestFit="1" customWidth="1"/>
    <col min="7447" max="7449" width="5.125" style="115" bestFit="1" customWidth="1"/>
    <col min="7450" max="7450" width="7.375" style="115" bestFit="1" customWidth="1"/>
    <col min="7451" max="7453" width="5.125" style="115" bestFit="1" customWidth="1"/>
    <col min="7454" max="7454" width="4" style="115" bestFit="1" customWidth="1"/>
    <col min="7455" max="7460" width="5.125" style="115" bestFit="1" customWidth="1"/>
    <col min="7461" max="7680" width="9" style="115"/>
    <col min="7681" max="7681" width="3.125" style="115" customWidth="1"/>
    <col min="7682" max="7682" width="19.625" style="115" customWidth="1"/>
    <col min="7683" max="7683" width="8" style="115" customWidth="1"/>
    <col min="7684" max="7684" width="4.75" style="115" customWidth="1"/>
    <col min="7685" max="7685" width="6.75" style="115" customWidth="1"/>
    <col min="7686" max="7694" width="10.125" style="115" customWidth="1"/>
    <col min="7695" max="7696" width="7.625" style="115" customWidth="1"/>
    <col min="7697" max="7697" width="7.375" style="115" bestFit="1" customWidth="1"/>
    <col min="7698" max="7698" width="15.375" style="115" customWidth="1"/>
    <col min="7699" max="7699" width="4.5" style="115" customWidth="1"/>
    <col min="7700" max="7700" width="5.125" style="115" bestFit="1" customWidth="1"/>
    <col min="7701" max="7701" width="9" style="115" bestFit="1" customWidth="1"/>
    <col min="7702" max="7702" width="5.5" style="115" bestFit="1" customWidth="1"/>
    <col min="7703" max="7705" width="5.125" style="115" bestFit="1" customWidth="1"/>
    <col min="7706" max="7706" width="7.375" style="115" bestFit="1" customWidth="1"/>
    <col min="7707" max="7709" width="5.125" style="115" bestFit="1" customWidth="1"/>
    <col min="7710" max="7710" width="4" style="115" bestFit="1" customWidth="1"/>
    <col min="7711" max="7716" width="5.125" style="115" bestFit="1" customWidth="1"/>
    <col min="7717" max="7936" width="9" style="115"/>
    <col min="7937" max="7937" width="3.125" style="115" customWidth="1"/>
    <col min="7938" max="7938" width="19.625" style="115" customWidth="1"/>
    <col min="7939" max="7939" width="8" style="115" customWidth="1"/>
    <col min="7940" max="7940" width="4.75" style="115" customWidth="1"/>
    <col min="7941" max="7941" width="6.75" style="115" customWidth="1"/>
    <col min="7942" max="7950" width="10.125" style="115" customWidth="1"/>
    <col min="7951" max="7952" width="7.625" style="115" customWidth="1"/>
    <col min="7953" max="7953" width="7.375" style="115" bestFit="1" customWidth="1"/>
    <col min="7954" max="7954" width="15.375" style="115" customWidth="1"/>
    <col min="7955" max="7955" width="4.5" style="115" customWidth="1"/>
    <col min="7956" max="7956" width="5.125" style="115" bestFit="1" customWidth="1"/>
    <col min="7957" max="7957" width="9" style="115" bestFit="1" customWidth="1"/>
    <col min="7958" max="7958" width="5.5" style="115" bestFit="1" customWidth="1"/>
    <col min="7959" max="7961" width="5.125" style="115" bestFit="1" customWidth="1"/>
    <col min="7962" max="7962" width="7.375" style="115" bestFit="1" customWidth="1"/>
    <col min="7963" max="7965" width="5.125" style="115" bestFit="1" customWidth="1"/>
    <col min="7966" max="7966" width="4" style="115" bestFit="1" customWidth="1"/>
    <col min="7967" max="7972" width="5.125" style="115" bestFit="1" customWidth="1"/>
    <col min="7973" max="8192" width="9" style="115"/>
    <col min="8193" max="8193" width="3.125" style="115" customWidth="1"/>
    <col min="8194" max="8194" width="19.625" style="115" customWidth="1"/>
    <col min="8195" max="8195" width="8" style="115" customWidth="1"/>
    <col min="8196" max="8196" width="4.75" style="115" customWidth="1"/>
    <col min="8197" max="8197" width="6.75" style="115" customWidth="1"/>
    <col min="8198" max="8206" width="10.125" style="115" customWidth="1"/>
    <col min="8207" max="8208" width="7.625" style="115" customWidth="1"/>
    <col min="8209" max="8209" width="7.375" style="115" bestFit="1" customWidth="1"/>
    <col min="8210" max="8210" width="15.375" style="115" customWidth="1"/>
    <col min="8211" max="8211" width="4.5" style="115" customWidth="1"/>
    <col min="8212" max="8212" width="5.125" style="115" bestFit="1" customWidth="1"/>
    <col min="8213" max="8213" width="9" style="115" bestFit="1" customWidth="1"/>
    <col min="8214" max="8214" width="5.5" style="115" bestFit="1" customWidth="1"/>
    <col min="8215" max="8217" width="5.125" style="115" bestFit="1" customWidth="1"/>
    <col min="8218" max="8218" width="7.375" style="115" bestFit="1" customWidth="1"/>
    <col min="8219" max="8221" width="5.125" style="115" bestFit="1" customWidth="1"/>
    <col min="8222" max="8222" width="4" style="115" bestFit="1" customWidth="1"/>
    <col min="8223" max="8228" width="5.125" style="115" bestFit="1" customWidth="1"/>
    <col min="8229" max="8448" width="9" style="115"/>
    <col min="8449" max="8449" width="3.125" style="115" customWidth="1"/>
    <col min="8450" max="8450" width="19.625" style="115" customWidth="1"/>
    <col min="8451" max="8451" width="8" style="115" customWidth="1"/>
    <col min="8452" max="8452" width="4.75" style="115" customWidth="1"/>
    <col min="8453" max="8453" width="6.75" style="115" customWidth="1"/>
    <col min="8454" max="8462" width="10.125" style="115" customWidth="1"/>
    <col min="8463" max="8464" width="7.625" style="115" customWidth="1"/>
    <col min="8465" max="8465" width="7.375" style="115" bestFit="1" customWidth="1"/>
    <col min="8466" max="8466" width="15.375" style="115" customWidth="1"/>
    <col min="8467" max="8467" width="4.5" style="115" customWidth="1"/>
    <col min="8468" max="8468" width="5.125" style="115" bestFit="1" customWidth="1"/>
    <col min="8469" max="8469" width="9" style="115" bestFit="1" customWidth="1"/>
    <col min="8470" max="8470" width="5.5" style="115" bestFit="1" customWidth="1"/>
    <col min="8471" max="8473" width="5.125" style="115" bestFit="1" customWidth="1"/>
    <col min="8474" max="8474" width="7.375" style="115" bestFit="1" customWidth="1"/>
    <col min="8475" max="8477" width="5.125" style="115" bestFit="1" customWidth="1"/>
    <col min="8478" max="8478" width="4" style="115" bestFit="1" customWidth="1"/>
    <col min="8479" max="8484" width="5.125" style="115" bestFit="1" customWidth="1"/>
    <col min="8485" max="8704" width="9" style="115"/>
    <col min="8705" max="8705" width="3.125" style="115" customWidth="1"/>
    <col min="8706" max="8706" width="19.625" style="115" customWidth="1"/>
    <col min="8707" max="8707" width="8" style="115" customWidth="1"/>
    <col min="8708" max="8708" width="4.75" style="115" customWidth="1"/>
    <col min="8709" max="8709" width="6.75" style="115" customWidth="1"/>
    <col min="8710" max="8718" width="10.125" style="115" customWidth="1"/>
    <col min="8719" max="8720" width="7.625" style="115" customWidth="1"/>
    <col min="8721" max="8721" width="7.375" style="115" bestFit="1" customWidth="1"/>
    <col min="8722" max="8722" width="15.375" style="115" customWidth="1"/>
    <col min="8723" max="8723" width="4.5" style="115" customWidth="1"/>
    <col min="8724" max="8724" width="5.125" style="115" bestFit="1" customWidth="1"/>
    <col min="8725" max="8725" width="9" style="115" bestFit="1" customWidth="1"/>
    <col min="8726" max="8726" width="5.5" style="115" bestFit="1" customWidth="1"/>
    <col min="8727" max="8729" width="5.125" style="115" bestFit="1" customWidth="1"/>
    <col min="8730" max="8730" width="7.375" style="115" bestFit="1" customWidth="1"/>
    <col min="8731" max="8733" width="5.125" style="115" bestFit="1" customWidth="1"/>
    <col min="8734" max="8734" width="4" style="115" bestFit="1" customWidth="1"/>
    <col min="8735" max="8740" width="5.125" style="115" bestFit="1" customWidth="1"/>
    <col min="8741" max="8960" width="9" style="115"/>
    <col min="8961" max="8961" width="3.125" style="115" customWidth="1"/>
    <col min="8962" max="8962" width="19.625" style="115" customWidth="1"/>
    <col min="8963" max="8963" width="8" style="115" customWidth="1"/>
    <col min="8964" max="8964" width="4.75" style="115" customWidth="1"/>
    <col min="8965" max="8965" width="6.75" style="115" customWidth="1"/>
    <col min="8966" max="8974" width="10.125" style="115" customWidth="1"/>
    <col min="8975" max="8976" width="7.625" style="115" customWidth="1"/>
    <col min="8977" max="8977" width="7.375" style="115" bestFit="1" customWidth="1"/>
    <col min="8978" max="8978" width="15.375" style="115" customWidth="1"/>
    <col min="8979" max="8979" width="4.5" style="115" customWidth="1"/>
    <col min="8980" max="8980" width="5.125" style="115" bestFit="1" customWidth="1"/>
    <col min="8981" max="8981" width="9" style="115" bestFit="1" customWidth="1"/>
    <col min="8982" max="8982" width="5.5" style="115" bestFit="1" customWidth="1"/>
    <col min="8983" max="8985" width="5.125" style="115" bestFit="1" customWidth="1"/>
    <col min="8986" max="8986" width="7.375" style="115" bestFit="1" customWidth="1"/>
    <col min="8987" max="8989" width="5.125" style="115" bestFit="1" customWidth="1"/>
    <col min="8990" max="8990" width="4" style="115" bestFit="1" customWidth="1"/>
    <col min="8991" max="8996" width="5.125" style="115" bestFit="1" customWidth="1"/>
    <col min="8997" max="9216" width="9" style="115"/>
    <col min="9217" max="9217" width="3.125" style="115" customWidth="1"/>
    <col min="9218" max="9218" width="19.625" style="115" customWidth="1"/>
    <col min="9219" max="9219" width="8" style="115" customWidth="1"/>
    <col min="9220" max="9220" width="4.75" style="115" customWidth="1"/>
    <col min="9221" max="9221" width="6.75" style="115" customWidth="1"/>
    <col min="9222" max="9230" width="10.125" style="115" customWidth="1"/>
    <col min="9231" max="9232" width="7.625" style="115" customWidth="1"/>
    <col min="9233" max="9233" width="7.375" style="115" bestFit="1" customWidth="1"/>
    <col min="9234" max="9234" width="15.375" style="115" customWidth="1"/>
    <col min="9235" max="9235" width="4.5" style="115" customWidth="1"/>
    <col min="9236" max="9236" width="5.125" style="115" bestFit="1" customWidth="1"/>
    <col min="9237" max="9237" width="9" style="115" bestFit="1" customWidth="1"/>
    <col min="9238" max="9238" width="5.5" style="115" bestFit="1" customWidth="1"/>
    <col min="9239" max="9241" width="5.125" style="115" bestFit="1" customWidth="1"/>
    <col min="9242" max="9242" width="7.375" style="115" bestFit="1" customWidth="1"/>
    <col min="9243" max="9245" width="5.125" style="115" bestFit="1" customWidth="1"/>
    <col min="9246" max="9246" width="4" style="115" bestFit="1" customWidth="1"/>
    <col min="9247" max="9252" width="5.125" style="115" bestFit="1" customWidth="1"/>
    <col min="9253" max="9472" width="9" style="115"/>
    <col min="9473" max="9473" width="3.125" style="115" customWidth="1"/>
    <col min="9474" max="9474" width="19.625" style="115" customWidth="1"/>
    <col min="9475" max="9475" width="8" style="115" customWidth="1"/>
    <col min="9476" max="9476" width="4.75" style="115" customWidth="1"/>
    <col min="9477" max="9477" width="6.75" style="115" customWidth="1"/>
    <col min="9478" max="9486" width="10.125" style="115" customWidth="1"/>
    <col min="9487" max="9488" width="7.625" style="115" customWidth="1"/>
    <col min="9489" max="9489" width="7.375" style="115" bestFit="1" customWidth="1"/>
    <col min="9490" max="9490" width="15.375" style="115" customWidth="1"/>
    <col min="9491" max="9491" width="4.5" style="115" customWidth="1"/>
    <col min="9492" max="9492" width="5.125" style="115" bestFit="1" customWidth="1"/>
    <col min="9493" max="9493" width="9" style="115" bestFit="1" customWidth="1"/>
    <col min="9494" max="9494" width="5.5" style="115" bestFit="1" customWidth="1"/>
    <col min="9495" max="9497" width="5.125" style="115" bestFit="1" customWidth="1"/>
    <col min="9498" max="9498" width="7.375" style="115" bestFit="1" customWidth="1"/>
    <col min="9499" max="9501" width="5.125" style="115" bestFit="1" customWidth="1"/>
    <col min="9502" max="9502" width="4" style="115" bestFit="1" customWidth="1"/>
    <col min="9503" max="9508" width="5.125" style="115" bestFit="1" customWidth="1"/>
    <col min="9509" max="9728" width="9" style="115"/>
    <col min="9729" max="9729" width="3.125" style="115" customWidth="1"/>
    <col min="9730" max="9730" width="19.625" style="115" customWidth="1"/>
    <col min="9731" max="9731" width="8" style="115" customWidth="1"/>
    <col min="9732" max="9732" width="4.75" style="115" customWidth="1"/>
    <col min="9733" max="9733" width="6.75" style="115" customWidth="1"/>
    <col min="9734" max="9742" width="10.125" style="115" customWidth="1"/>
    <col min="9743" max="9744" width="7.625" style="115" customWidth="1"/>
    <col min="9745" max="9745" width="7.375" style="115" bestFit="1" customWidth="1"/>
    <col min="9746" max="9746" width="15.375" style="115" customWidth="1"/>
    <col min="9747" max="9747" width="4.5" style="115" customWidth="1"/>
    <col min="9748" max="9748" width="5.125" style="115" bestFit="1" customWidth="1"/>
    <col min="9749" max="9749" width="9" style="115" bestFit="1" customWidth="1"/>
    <col min="9750" max="9750" width="5.5" style="115" bestFit="1" customWidth="1"/>
    <col min="9751" max="9753" width="5.125" style="115" bestFit="1" customWidth="1"/>
    <col min="9754" max="9754" width="7.375" style="115" bestFit="1" customWidth="1"/>
    <col min="9755" max="9757" width="5.125" style="115" bestFit="1" customWidth="1"/>
    <col min="9758" max="9758" width="4" style="115" bestFit="1" customWidth="1"/>
    <col min="9759" max="9764" width="5.125" style="115" bestFit="1" customWidth="1"/>
    <col min="9765" max="9984" width="9" style="115"/>
    <col min="9985" max="9985" width="3.125" style="115" customWidth="1"/>
    <col min="9986" max="9986" width="19.625" style="115" customWidth="1"/>
    <col min="9987" max="9987" width="8" style="115" customWidth="1"/>
    <col min="9988" max="9988" width="4.75" style="115" customWidth="1"/>
    <col min="9989" max="9989" width="6.75" style="115" customWidth="1"/>
    <col min="9990" max="9998" width="10.125" style="115" customWidth="1"/>
    <col min="9999" max="10000" width="7.625" style="115" customWidth="1"/>
    <col min="10001" max="10001" width="7.375" style="115" bestFit="1" customWidth="1"/>
    <col min="10002" max="10002" width="15.375" style="115" customWidth="1"/>
    <col min="10003" max="10003" width="4.5" style="115" customWidth="1"/>
    <col min="10004" max="10004" width="5.125" style="115" bestFit="1" customWidth="1"/>
    <col min="10005" max="10005" width="9" style="115" bestFit="1" customWidth="1"/>
    <col min="10006" max="10006" width="5.5" style="115" bestFit="1" customWidth="1"/>
    <col min="10007" max="10009" width="5.125" style="115" bestFit="1" customWidth="1"/>
    <col min="10010" max="10010" width="7.375" style="115" bestFit="1" customWidth="1"/>
    <col min="10011" max="10013" width="5.125" style="115" bestFit="1" customWidth="1"/>
    <col min="10014" max="10014" width="4" style="115" bestFit="1" customWidth="1"/>
    <col min="10015" max="10020" width="5.125" style="115" bestFit="1" customWidth="1"/>
    <col min="10021" max="10240" width="9" style="115"/>
    <col min="10241" max="10241" width="3.125" style="115" customWidth="1"/>
    <col min="10242" max="10242" width="19.625" style="115" customWidth="1"/>
    <col min="10243" max="10243" width="8" style="115" customWidth="1"/>
    <col min="10244" max="10244" width="4.75" style="115" customWidth="1"/>
    <col min="10245" max="10245" width="6.75" style="115" customWidth="1"/>
    <col min="10246" max="10254" width="10.125" style="115" customWidth="1"/>
    <col min="10255" max="10256" width="7.625" style="115" customWidth="1"/>
    <col min="10257" max="10257" width="7.375" style="115" bestFit="1" customWidth="1"/>
    <col min="10258" max="10258" width="15.375" style="115" customWidth="1"/>
    <col min="10259" max="10259" width="4.5" style="115" customWidth="1"/>
    <col min="10260" max="10260" width="5.125" style="115" bestFit="1" customWidth="1"/>
    <col min="10261" max="10261" width="9" style="115" bestFit="1" customWidth="1"/>
    <col min="10262" max="10262" width="5.5" style="115" bestFit="1" customWidth="1"/>
    <col min="10263" max="10265" width="5.125" style="115" bestFit="1" customWidth="1"/>
    <col min="10266" max="10266" width="7.375" style="115" bestFit="1" customWidth="1"/>
    <col min="10267" max="10269" width="5.125" style="115" bestFit="1" customWidth="1"/>
    <col min="10270" max="10270" width="4" style="115" bestFit="1" customWidth="1"/>
    <col min="10271" max="10276" width="5.125" style="115" bestFit="1" customWidth="1"/>
    <col min="10277" max="10496" width="9" style="115"/>
    <col min="10497" max="10497" width="3.125" style="115" customWidth="1"/>
    <col min="10498" max="10498" width="19.625" style="115" customWidth="1"/>
    <col min="10499" max="10499" width="8" style="115" customWidth="1"/>
    <col min="10500" max="10500" width="4.75" style="115" customWidth="1"/>
    <col min="10501" max="10501" width="6.75" style="115" customWidth="1"/>
    <col min="10502" max="10510" width="10.125" style="115" customWidth="1"/>
    <col min="10511" max="10512" width="7.625" style="115" customWidth="1"/>
    <col min="10513" max="10513" width="7.375" style="115" bestFit="1" customWidth="1"/>
    <col min="10514" max="10514" width="15.375" style="115" customWidth="1"/>
    <col min="10515" max="10515" width="4.5" style="115" customWidth="1"/>
    <col min="10516" max="10516" width="5.125" style="115" bestFit="1" customWidth="1"/>
    <col min="10517" max="10517" width="9" style="115" bestFit="1" customWidth="1"/>
    <col min="10518" max="10518" width="5.5" style="115" bestFit="1" customWidth="1"/>
    <col min="10519" max="10521" width="5.125" style="115" bestFit="1" customWidth="1"/>
    <col min="10522" max="10522" width="7.375" style="115" bestFit="1" customWidth="1"/>
    <col min="10523" max="10525" width="5.125" style="115" bestFit="1" customWidth="1"/>
    <col min="10526" max="10526" width="4" style="115" bestFit="1" customWidth="1"/>
    <col min="10527" max="10532" width="5.125" style="115" bestFit="1" customWidth="1"/>
    <col min="10533" max="10752" width="9" style="115"/>
    <col min="10753" max="10753" width="3.125" style="115" customWidth="1"/>
    <col min="10754" max="10754" width="19.625" style="115" customWidth="1"/>
    <col min="10755" max="10755" width="8" style="115" customWidth="1"/>
    <col min="10756" max="10756" width="4.75" style="115" customWidth="1"/>
    <col min="10757" max="10757" width="6.75" style="115" customWidth="1"/>
    <col min="10758" max="10766" width="10.125" style="115" customWidth="1"/>
    <col min="10767" max="10768" width="7.625" style="115" customWidth="1"/>
    <col min="10769" max="10769" width="7.375" style="115" bestFit="1" customWidth="1"/>
    <col min="10770" max="10770" width="15.375" style="115" customWidth="1"/>
    <col min="10771" max="10771" width="4.5" style="115" customWidth="1"/>
    <col min="10772" max="10772" width="5.125" style="115" bestFit="1" customWidth="1"/>
    <col min="10773" max="10773" width="9" style="115" bestFit="1" customWidth="1"/>
    <col min="10774" max="10774" width="5.5" style="115" bestFit="1" customWidth="1"/>
    <col min="10775" max="10777" width="5.125" style="115" bestFit="1" customWidth="1"/>
    <col min="10778" max="10778" width="7.375" style="115" bestFit="1" customWidth="1"/>
    <col min="10779" max="10781" width="5.125" style="115" bestFit="1" customWidth="1"/>
    <col min="10782" max="10782" width="4" style="115" bestFit="1" customWidth="1"/>
    <col min="10783" max="10788" width="5.125" style="115" bestFit="1" customWidth="1"/>
    <col min="10789" max="11008" width="9" style="115"/>
    <col min="11009" max="11009" width="3.125" style="115" customWidth="1"/>
    <col min="11010" max="11010" width="19.625" style="115" customWidth="1"/>
    <col min="11011" max="11011" width="8" style="115" customWidth="1"/>
    <col min="11012" max="11012" width="4.75" style="115" customWidth="1"/>
    <col min="11013" max="11013" width="6.75" style="115" customWidth="1"/>
    <col min="11014" max="11022" width="10.125" style="115" customWidth="1"/>
    <col min="11023" max="11024" width="7.625" style="115" customWidth="1"/>
    <col min="11025" max="11025" width="7.375" style="115" bestFit="1" customWidth="1"/>
    <col min="11026" max="11026" width="15.375" style="115" customWidth="1"/>
    <col min="11027" max="11027" width="4.5" style="115" customWidth="1"/>
    <col min="11028" max="11028" width="5.125" style="115" bestFit="1" customWidth="1"/>
    <col min="11029" max="11029" width="9" style="115" bestFit="1" customWidth="1"/>
    <col min="11030" max="11030" width="5.5" style="115" bestFit="1" customWidth="1"/>
    <col min="11031" max="11033" width="5.125" style="115" bestFit="1" customWidth="1"/>
    <col min="11034" max="11034" width="7.375" style="115" bestFit="1" customWidth="1"/>
    <col min="11035" max="11037" width="5.125" style="115" bestFit="1" customWidth="1"/>
    <col min="11038" max="11038" width="4" style="115" bestFit="1" customWidth="1"/>
    <col min="11039" max="11044" width="5.125" style="115" bestFit="1" customWidth="1"/>
    <col min="11045" max="11264" width="9" style="115"/>
    <col min="11265" max="11265" width="3.125" style="115" customWidth="1"/>
    <col min="11266" max="11266" width="19.625" style="115" customWidth="1"/>
    <col min="11267" max="11267" width="8" style="115" customWidth="1"/>
    <col min="11268" max="11268" width="4.75" style="115" customWidth="1"/>
    <col min="11269" max="11269" width="6.75" style="115" customWidth="1"/>
    <col min="11270" max="11278" width="10.125" style="115" customWidth="1"/>
    <col min="11279" max="11280" width="7.625" style="115" customWidth="1"/>
    <col min="11281" max="11281" width="7.375" style="115" bestFit="1" customWidth="1"/>
    <col min="11282" max="11282" width="15.375" style="115" customWidth="1"/>
    <col min="11283" max="11283" width="4.5" style="115" customWidth="1"/>
    <col min="11284" max="11284" width="5.125" style="115" bestFit="1" customWidth="1"/>
    <col min="11285" max="11285" width="9" style="115" bestFit="1" customWidth="1"/>
    <col min="11286" max="11286" width="5.5" style="115" bestFit="1" customWidth="1"/>
    <col min="11287" max="11289" width="5.125" style="115" bestFit="1" customWidth="1"/>
    <col min="11290" max="11290" width="7.375" style="115" bestFit="1" customWidth="1"/>
    <col min="11291" max="11293" width="5.125" style="115" bestFit="1" customWidth="1"/>
    <col min="11294" max="11294" width="4" style="115" bestFit="1" customWidth="1"/>
    <col min="11295" max="11300" width="5.125" style="115" bestFit="1" customWidth="1"/>
    <col min="11301" max="11520" width="9" style="115"/>
    <col min="11521" max="11521" width="3.125" style="115" customWidth="1"/>
    <col min="11522" max="11522" width="19.625" style="115" customWidth="1"/>
    <col min="11523" max="11523" width="8" style="115" customWidth="1"/>
    <col min="11524" max="11524" width="4.75" style="115" customWidth="1"/>
    <col min="11525" max="11525" width="6.75" style="115" customWidth="1"/>
    <col min="11526" max="11534" width="10.125" style="115" customWidth="1"/>
    <col min="11535" max="11536" width="7.625" style="115" customWidth="1"/>
    <col min="11537" max="11537" width="7.375" style="115" bestFit="1" customWidth="1"/>
    <col min="11538" max="11538" width="15.375" style="115" customWidth="1"/>
    <col min="11539" max="11539" width="4.5" style="115" customWidth="1"/>
    <col min="11540" max="11540" width="5.125" style="115" bestFit="1" customWidth="1"/>
    <col min="11541" max="11541" width="9" style="115" bestFit="1" customWidth="1"/>
    <col min="11542" max="11542" width="5.5" style="115" bestFit="1" customWidth="1"/>
    <col min="11543" max="11545" width="5.125" style="115" bestFit="1" customWidth="1"/>
    <col min="11546" max="11546" width="7.375" style="115" bestFit="1" customWidth="1"/>
    <col min="11547" max="11549" width="5.125" style="115" bestFit="1" customWidth="1"/>
    <col min="11550" max="11550" width="4" style="115" bestFit="1" customWidth="1"/>
    <col min="11551" max="11556" width="5.125" style="115" bestFit="1" customWidth="1"/>
    <col min="11557" max="11776" width="9" style="115"/>
    <col min="11777" max="11777" width="3.125" style="115" customWidth="1"/>
    <col min="11778" max="11778" width="19.625" style="115" customWidth="1"/>
    <col min="11779" max="11779" width="8" style="115" customWidth="1"/>
    <col min="11780" max="11780" width="4.75" style="115" customWidth="1"/>
    <col min="11781" max="11781" width="6.75" style="115" customWidth="1"/>
    <col min="11782" max="11790" width="10.125" style="115" customWidth="1"/>
    <col min="11791" max="11792" width="7.625" style="115" customWidth="1"/>
    <col min="11793" max="11793" width="7.375" style="115" bestFit="1" customWidth="1"/>
    <col min="11794" max="11794" width="15.375" style="115" customWidth="1"/>
    <col min="11795" max="11795" width="4.5" style="115" customWidth="1"/>
    <col min="11796" max="11796" width="5.125" style="115" bestFit="1" customWidth="1"/>
    <col min="11797" max="11797" width="9" style="115" bestFit="1" customWidth="1"/>
    <col min="11798" max="11798" width="5.5" style="115" bestFit="1" customWidth="1"/>
    <col min="11799" max="11801" width="5.125" style="115" bestFit="1" customWidth="1"/>
    <col min="11802" max="11802" width="7.375" style="115" bestFit="1" customWidth="1"/>
    <col min="11803" max="11805" width="5.125" style="115" bestFit="1" customWidth="1"/>
    <col min="11806" max="11806" width="4" style="115" bestFit="1" customWidth="1"/>
    <col min="11807" max="11812" width="5.125" style="115" bestFit="1" customWidth="1"/>
    <col min="11813" max="12032" width="9" style="115"/>
    <col min="12033" max="12033" width="3.125" style="115" customWidth="1"/>
    <col min="12034" max="12034" width="19.625" style="115" customWidth="1"/>
    <col min="12035" max="12035" width="8" style="115" customWidth="1"/>
    <col min="12036" max="12036" width="4.75" style="115" customWidth="1"/>
    <col min="12037" max="12037" width="6.75" style="115" customWidth="1"/>
    <col min="12038" max="12046" width="10.125" style="115" customWidth="1"/>
    <col min="12047" max="12048" width="7.625" style="115" customWidth="1"/>
    <col min="12049" max="12049" width="7.375" style="115" bestFit="1" customWidth="1"/>
    <col min="12050" max="12050" width="15.375" style="115" customWidth="1"/>
    <col min="12051" max="12051" width="4.5" style="115" customWidth="1"/>
    <col min="12052" max="12052" width="5.125" style="115" bestFit="1" customWidth="1"/>
    <col min="12053" max="12053" width="9" style="115" bestFit="1" customWidth="1"/>
    <col min="12054" max="12054" width="5.5" style="115" bestFit="1" customWidth="1"/>
    <col min="12055" max="12057" width="5.125" style="115" bestFit="1" customWidth="1"/>
    <col min="12058" max="12058" width="7.375" style="115" bestFit="1" customWidth="1"/>
    <col min="12059" max="12061" width="5.125" style="115" bestFit="1" customWidth="1"/>
    <col min="12062" max="12062" width="4" style="115" bestFit="1" customWidth="1"/>
    <col min="12063" max="12068" width="5.125" style="115" bestFit="1" customWidth="1"/>
    <col min="12069" max="12288" width="9" style="115"/>
    <col min="12289" max="12289" width="3.125" style="115" customWidth="1"/>
    <col min="12290" max="12290" width="19.625" style="115" customWidth="1"/>
    <col min="12291" max="12291" width="8" style="115" customWidth="1"/>
    <col min="12292" max="12292" width="4.75" style="115" customWidth="1"/>
    <col min="12293" max="12293" width="6.75" style="115" customWidth="1"/>
    <col min="12294" max="12302" width="10.125" style="115" customWidth="1"/>
    <col min="12303" max="12304" width="7.625" style="115" customWidth="1"/>
    <col min="12305" max="12305" width="7.375" style="115" bestFit="1" customWidth="1"/>
    <col min="12306" max="12306" width="15.375" style="115" customWidth="1"/>
    <col min="12307" max="12307" width="4.5" style="115" customWidth="1"/>
    <col min="12308" max="12308" width="5.125" style="115" bestFit="1" customWidth="1"/>
    <col min="12309" max="12309" width="9" style="115" bestFit="1" customWidth="1"/>
    <col min="12310" max="12310" width="5.5" style="115" bestFit="1" customWidth="1"/>
    <col min="12311" max="12313" width="5.125" style="115" bestFit="1" customWidth="1"/>
    <col min="12314" max="12314" width="7.375" style="115" bestFit="1" customWidth="1"/>
    <col min="12315" max="12317" width="5.125" style="115" bestFit="1" customWidth="1"/>
    <col min="12318" max="12318" width="4" style="115" bestFit="1" customWidth="1"/>
    <col min="12319" max="12324" width="5.125" style="115" bestFit="1" customWidth="1"/>
    <col min="12325" max="12544" width="9" style="115"/>
    <col min="12545" max="12545" width="3.125" style="115" customWidth="1"/>
    <col min="12546" max="12546" width="19.625" style="115" customWidth="1"/>
    <col min="12547" max="12547" width="8" style="115" customWidth="1"/>
    <col min="12548" max="12548" width="4.75" style="115" customWidth="1"/>
    <col min="12549" max="12549" width="6.75" style="115" customWidth="1"/>
    <col min="12550" max="12558" width="10.125" style="115" customWidth="1"/>
    <col min="12559" max="12560" width="7.625" style="115" customWidth="1"/>
    <col min="12561" max="12561" width="7.375" style="115" bestFit="1" customWidth="1"/>
    <col min="12562" max="12562" width="15.375" style="115" customWidth="1"/>
    <col min="12563" max="12563" width="4.5" style="115" customWidth="1"/>
    <col min="12564" max="12564" width="5.125" style="115" bestFit="1" customWidth="1"/>
    <col min="12565" max="12565" width="9" style="115" bestFit="1" customWidth="1"/>
    <col min="12566" max="12566" width="5.5" style="115" bestFit="1" customWidth="1"/>
    <col min="12567" max="12569" width="5.125" style="115" bestFit="1" customWidth="1"/>
    <col min="12570" max="12570" width="7.375" style="115" bestFit="1" customWidth="1"/>
    <col min="12571" max="12573" width="5.125" style="115" bestFit="1" customWidth="1"/>
    <col min="12574" max="12574" width="4" style="115" bestFit="1" customWidth="1"/>
    <col min="12575" max="12580" width="5.125" style="115" bestFit="1" customWidth="1"/>
    <col min="12581" max="12800" width="9" style="115"/>
    <col min="12801" max="12801" width="3.125" style="115" customWidth="1"/>
    <col min="12802" max="12802" width="19.625" style="115" customWidth="1"/>
    <col min="12803" max="12803" width="8" style="115" customWidth="1"/>
    <col min="12804" max="12804" width="4.75" style="115" customWidth="1"/>
    <col min="12805" max="12805" width="6.75" style="115" customWidth="1"/>
    <col min="12806" max="12814" width="10.125" style="115" customWidth="1"/>
    <col min="12815" max="12816" width="7.625" style="115" customWidth="1"/>
    <col min="12817" max="12817" width="7.375" style="115" bestFit="1" customWidth="1"/>
    <col min="12818" max="12818" width="15.375" style="115" customWidth="1"/>
    <col min="12819" max="12819" width="4.5" style="115" customWidth="1"/>
    <col min="12820" max="12820" width="5.125" style="115" bestFit="1" customWidth="1"/>
    <col min="12821" max="12821" width="9" style="115" bestFit="1" customWidth="1"/>
    <col min="12822" max="12822" width="5.5" style="115" bestFit="1" customWidth="1"/>
    <col min="12823" max="12825" width="5.125" style="115" bestFit="1" customWidth="1"/>
    <col min="12826" max="12826" width="7.375" style="115" bestFit="1" customWidth="1"/>
    <col min="12827" max="12829" width="5.125" style="115" bestFit="1" customWidth="1"/>
    <col min="12830" max="12830" width="4" style="115" bestFit="1" customWidth="1"/>
    <col min="12831" max="12836" width="5.125" style="115" bestFit="1" customWidth="1"/>
    <col min="12837" max="13056" width="9" style="115"/>
    <col min="13057" max="13057" width="3.125" style="115" customWidth="1"/>
    <col min="13058" max="13058" width="19.625" style="115" customWidth="1"/>
    <col min="13059" max="13059" width="8" style="115" customWidth="1"/>
    <col min="13060" max="13060" width="4.75" style="115" customWidth="1"/>
    <col min="13061" max="13061" width="6.75" style="115" customWidth="1"/>
    <col min="13062" max="13070" width="10.125" style="115" customWidth="1"/>
    <col min="13071" max="13072" width="7.625" style="115" customWidth="1"/>
    <col min="13073" max="13073" width="7.375" style="115" bestFit="1" customWidth="1"/>
    <col min="13074" max="13074" width="15.375" style="115" customWidth="1"/>
    <col min="13075" max="13075" width="4.5" style="115" customWidth="1"/>
    <col min="13076" max="13076" width="5.125" style="115" bestFit="1" customWidth="1"/>
    <col min="13077" max="13077" width="9" style="115" bestFit="1" customWidth="1"/>
    <col min="13078" max="13078" width="5.5" style="115" bestFit="1" customWidth="1"/>
    <col min="13079" max="13081" width="5.125" style="115" bestFit="1" customWidth="1"/>
    <col min="13082" max="13082" width="7.375" style="115" bestFit="1" customWidth="1"/>
    <col min="13083" max="13085" width="5.125" style="115" bestFit="1" customWidth="1"/>
    <col min="13086" max="13086" width="4" style="115" bestFit="1" customWidth="1"/>
    <col min="13087" max="13092" width="5.125" style="115" bestFit="1" customWidth="1"/>
    <col min="13093" max="13312" width="9" style="115"/>
    <col min="13313" max="13313" width="3.125" style="115" customWidth="1"/>
    <col min="13314" max="13314" width="19.625" style="115" customWidth="1"/>
    <col min="13315" max="13315" width="8" style="115" customWidth="1"/>
    <col min="13316" max="13316" width="4.75" style="115" customWidth="1"/>
    <col min="13317" max="13317" width="6.75" style="115" customWidth="1"/>
    <col min="13318" max="13326" width="10.125" style="115" customWidth="1"/>
    <col min="13327" max="13328" width="7.625" style="115" customWidth="1"/>
    <col min="13329" max="13329" width="7.375" style="115" bestFit="1" customWidth="1"/>
    <col min="13330" max="13330" width="15.375" style="115" customWidth="1"/>
    <col min="13331" max="13331" width="4.5" style="115" customWidth="1"/>
    <col min="13332" max="13332" width="5.125" style="115" bestFit="1" customWidth="1"/>
    <col min="13333" max="13333" width="9" style="115" bestFit="1" customWidth="1"/>
    <col min="13334" max="13334" width="5.5" style="115" bestFit="1" customWidth="1"/>
    <col min="13335" max="13337" width="5.125" style="115" bestFit="1" customWidth="1"/>
    <col min="13338" max="13338" width="7.375" style="115" bestFit="1" customWidth="1"/>
    <col min="13339" max="13341" width="5.125" style="115" bestFit="1" customWidth="1"/>
    <col min="13342" max="13342" width="4" style="115" bestFit="1" customWidth="1"/>
    <col min="13343" max="13348" width="5.125" style="115" bestFit="1" customWidth="1"/>
    <col min="13349" max="13568" width="9" style="115"/>
    <col min="13569" max="13569" width="3.125" style="115" customWidth="1"/>
    <col min="13570" max="13570" width="19.625" style="115" customWidth="1"/>
    <col min="13571" max="13571" width="8" style="115" customWidth="1"/>
    <col min="13572" max="13572" width="4.75" style="115" customWidth="1"/>
    <col min="13573" max="13573" width="6.75" style="115" customWidth="1"/>
    <col min="13574" max="13582" width="10.125" style="115" customWidth="1"/>
    <col min="13583" max="13584" width="7.625" style="115" customWidth="1"/>
    <col min="13585" max="13585" width="7.375" style="115" bestFit="1" customWidth="1"/>
    <col min="13586" max="13586" width="15.375" style="115" customWidth="1"/>
    <col min="13587" max="13587" width="4.5" style="115" customWidth="1"/>
    <col min="13588" max="13588" width="5.125" style="115" bestFit="1" customWidth="1"/>
    <col min="13589" max="13589" width="9" style="115" bestFit="1" customWidth="1"/>
    <col min="13590" max="13590" width="5.5" style="115" bestFit="1" customWidth="1"/>
    <col min="13591" max="13593" width="5.125" style="115" bestFit="1" customWidth="1"/>
    <col min="13594" max="13594" width="7.375" style="115" bestFit="1" customWidth="1"/>
    <col min="13595" max="13597" width="5.125" style="115" bestFit="1" customWidth="1"/>
    <col min="13598" max="13598" width="4" style="115" bestFit="1" customWidth="1"/>
    <col min="13599" max="13604" width="5.125" style="115" bestFit="1" customWidth="1"/>
    <col min="13605" max="13824" width="9" style="115"/>
    <col min="13825" max="13825" width="3.125" style="115" customWidth="1"/>
    <col min="13826" max="13826" width="19.625" style="115" customWidth="1"/>
    <col min="13827" max="13827" width="8" style="115" customWidth="1"/>
    <col min="13828" max="13828" width="4.75" style="115" customWidth="1"/>
    <col min="13829" max="13829" width="6.75" style="115" customWidth="1"/>
    <col min="13830" max="13838" width="10.125" style="115" customWidth="1"/>
    <col min="13839" max="13840" width="7.625" style="115" customWidth="1"/>
    <col min="13841" max="13841" width="7.375" style="115" bestFit="1" customWidth="1"/>
    <col min="13842" max="13842" width="15.375" style="115" customWidth="1"/>
    <col min="13843" max="13843" width="4.5" style="115" customWidth="1"/>
    <col min="13844" max="13844" width="5.125" style="115" bestFit="1" customWidth="1"/>
    <col min="13845" max="13845" width="9" style="115" bestFit="1" customWidth="1"/>
    <col min="13846" max="13846" width="5.5" style="115" bestFit="1" customWidth="1"/>
    <col min="13847" max="13849" width="5.125" style="115" bestFit="1" customWidth="1"/>
    <col min="13850" max="13850" width="7.375" style="115" bestFit="1" customWidth="1"/>
    <col min="13851" max="13853" width="5.125" style="115" bestFit="1" customWidth="1"/>
    <col min="13854" max="13854" width="4" style="115" bestFit="1" customWidth="1"/>
    <col min="13855" max="13860" width="5.125" style="115" bestFit="1" customWidth="1"/>
    <col min="13861" max="14080" width="9" style="115"/>
    <col min="14081" max="14081" width="3.125" style="115" customWidth="1"/>
    <col min="14082" max="14082" width="19.625" style="115" customWidth="1"/>
    <col min="14083" max="14083" width="8" style="115" customWidth="1"/>
    <col min="14084" max="14084" width="4.75" style="115" customWidth="1"/>
    <col min="14085" max="14085" width="6.75" style="115" customWidth="1"/>
    <col min="14086" max="14094" width="10.125" style="115" customWidth="1"/>
    <col min="14095" max="14096" width="7.625" style="115" customWidth="1"/>
    <col min="14097" max="14097" width="7.375" style="115" bestFit="1" customWidth="1"/>
    <col min="14098" max="14098" width="15.375" style="115" customWidth="1"/>
    <col min="14099" max="14099" width="4.5" style="115" customWidth="1"/>
    <col min="14100" max="14100" width="5.125" style="115" bestFit="1" customWidth="1"/>
    <col min="14101" max="14101" width="9" style="115" bestFit="1" customWidth="1"/>
    <col min="14102" max="14102" width="5.5" style="115" bestFit="1" customWidth="1"/>
    <col min="14103" max="14105" width="5.125" style="115" bestFit="1" customWidth="1"/>
    <col min="14106" max="14106" width="7.375" style="115" bestFit="1" customWidth="1"/>
    <col min="14107" max="14109" width="5.125" style="115" bestFit="1" customWidth="1"/>
    <col min="14110" max="14110" width="4" style="115" bestFit="1" customWidth="1"/>
    <col min="14111" max="14116" width="5.125" style="115" bestFit="1" customWidth="1"/>
    <col min="14117" max="14336" width="9" style="115"/>
    <col min="14337" max="14337" width="3.125" style="115" customWidth="1"/>
    <col min="14338" max="14338" width="19.625" style="115" customWidth="1"/>
    <col min="14339" max="14339" width="8" style="115" customWidth="1"/>
    <col min="14340" max="14340" width="4.75" style="115" customWidth="1"/>
    <col min="14341" max="14341" width="6.75" style="115" customWidth="1"/>
    <col min="14342" max="14350" width="10.125" style="115" customWidth="1"/>
    <col min="14351" max="14352" width="7.625" style="115" customWidth="1"/>
    <col min="14353" max="14353" width="7.375" style="115" bestFit="1" customWidth="1"/>
    <col min="14354" max="14354" width="15.375" style="115" customWidth="1"/>
    <col min="14355" max="14355" width="4.5" style="115" customWidth="1"/>
    <col min="14356" max="14356" width="5.125" style="115" bestFit="1" customWidth="1"/>
    <col min="14357" max="14357" width="9" style="115" bestFit="1" customWidth="1"/>
    <col min="14358" max="14358" width="5.5" style="115" bestFit="1" customWidth="1"/>
    <col min="14359" max="14361" width="5.125" style="115" bestFit="1" customWidth="1"/>
    <col min="14362" max="14362" width="7.375" style="115" bestFit="1" customWidth="1"/>
    <col min="14363" max="14365" width="5.125" style="115" bestFit="1" customWidth="1"/>
    <col min="14366" max="14366" width="4" style="115" bestFit="1" customWidth="1"/>
    <col min="14367" max="14372" width="5.125" style="115" bestFit="1" customWidth="1"/>
    <col min="14373" max="14592" width="9" style="115"/>
    <col min="14593" max="14593" width="3.125" style="115" customWidth="1"/>
    <col min="14594" max="14594" width="19.625" style="115" customWidth="1"/>
    <col min="14595" max="14595" width="8" style="115" customWidth="1"/>
    <col min="14596" max="14596" width="4.75" style="115" customWidth="1"/>
    <col min="14597" max="14597" width="6.75" style="115" customWidth="1"/>
    <col min="14598" max="14606" width="10.125" style="115" customWidth="1"/>
    <col min="14607" max="14608" width="7.625" style="115" customWidth="1"/>
    <col min="14609" max="14609" width="7.375" style="115" bestFit="1" customWidth="1"/>
    <col min="14610" max="14610" width="15.375" style="115" customWidth="1"/>
    <col min="14611" max="14611" width="4.5" style="115" customWidth="1"/>
    <col min="14612" max="14612" width="5.125" style="115" bestFit="1" customWidth="1"/>
    <col min="14613" max="14613" width="9" style="115" bestFit="1" customWidth="1"/>
    <col min="14614" max="14614" width="5.5" style="115" bestFit="1" customWidth="1"/>
    <col min="14615" max="14617" width="5.125" style="115" bestFit="1" customWidth="1"/>
    <col min="14618" max="14618" width="7.375" style="115" bestFit="1" customWidth="1"/>
    <col min="14619" max="14621" width="5.125" style="115" bestFit="1" customWidth="1"/>
    <col min="14622" max="14622" width="4" style="115" bestFit="1" customWidth="1"/>
    <col min="14623" max="14628" width="5.125" style="115" bestFit="1" customWidth="1"/>
    <col min="14629" max="14848" width="9" style="115"/>
    <col min="14849" max="14849" width="3.125" style="115" customWidth="1"/>
    <col min="14850" max="14850" width="19.625" style="115" customWidth="1"/>
    <col min="14851" max="14851" width="8" style="115" customWidth="1"/>
    <col min="14852" max="14852" width="4.75" style="115" customWidth="1"/>
    <col min="14853" max="14853" width="6.75" style="115" customWidth="1"/>
    <col min="14854" max="14862" width="10.125" style="115" customWidth="1"/>
    <col min="14863" max="14864" width="7.625" style="115" customWidth="1"/>
    <col min="14865" max="14865" width="7.375" style="115" bestFit="1" customWidth="1"/>
    <col min="14866" max="14866" width="15.375" style="115" customWidth="1"/>
    <col min="14867" max="14867" width="4.5" style="115" customWidth="1"/>
    <col min="14868" max="14868" width="5.125" style="115" bestFit="1" customWidth="1"/>
    <col min="14869" max="14869" width="9" style="115" bestFit="1" customWidth="1"/>
    <col min="14870" max="14870" width="5.5" style="115" bestFit="1" customWidth="1"/>
    <col min="14871" max="14873" width="5.125" style="115" bestFit="1" customWidth="1"/>
    <col min="14874" max="14874" width="7.375" style="115" bestFit="1" customWidth="1"/>
    <col min="14875" max="14877" width="5.125" style="115" bestFit="1" customWidth="1"/>
    <col min="14878" max="14878" width="4" style="115" bestFit="1" customWidth="1"/>
    <col min="14879" max="14884" width="5.125" style="115" bestFit="1" customWidth="1"/>
    <col min="14885" max="15104" width="9" style="115"/>
    <col min="15105" max="15105" width="3.125" style="115" customWidth="1"/>
    <col min="15106" max="15106" width="19.625" style="115" customWidth="1"/>
    <col min="15107" max="15107" width="8" style="115" customWidth="1"/>
    <col min="15108" max="15108" width="4.75" style="115" customWidth="1"/>
    <col min="15109" max="15109" width="6.75" style="115" customWidth="1"/>
    <col min="15110" max="15118" width="10.125" style="115" customWidth="1"/>
    <col min="15119" max="15120" width="7.625" style="115" customWidth="1"/>
    <col min="15121" max="15121" width="7.375" style="115" bestFit="1" customWidth="1"/>
    <col min="15122" max="15122" width="15.375" style="115" customWidth="1"/>
    <col min="15123" max="15123" width="4.5" style="115" customWidth="1"/>
    <col min="15124" max="15124" width="5.125" style="115" bestFit="1" customWidth="1"/>
    <col min="15125" max="15125" width="9" style="115" bestFit="1" customWidth="1"/>
    <col min="15126" max="15126" width="5.5" style="115" bestFit="1" customWidth="1"/>
    <col min="15127" max="15129" width="5.125" style="115" bestFit="1" customWidth="1"/>
    <col min="15130" max="15130" width="7.375" style="115" bestFit="1" customWidth="1"/>
    <col min="15131" max="15133" width="5.125" style="115" bestFit="1" customWidth="1"/>
    <col min="15134" max="15134" width="4" style="115" bestFit="1" customWidth="1"/>
    <col min="15135" max="15140" width="5.125" style="115" bestFit="1" customWidth="1"/>
    <col min="15141" max="15360" width="9" style="115"/>
    <col min="15361" max="15361" width="3.125" style="115" customWidth="1"/>
    <col min="15362" max="15362" width="19.625" style="115" customWidth="1"/>
    <col min="15363" max="15363" width="8" style="115" customWidth="1"/>
    <col min="15364" max="15364" width="4.75" style="115" customWidth="1"/>
    <col min="15365" max="15365" width="6.75" style="115" customWidth="1"/>
    <col min="15366" max="15374" width="10.125" style="115" customWidth="1"/>
    <col min="15375" max="15376" width="7.625" style="115" customWidth="1"/>
    <col min="15377" max="15377" width="7.375" style="115" bestFit="1" customWidth="1"/>
    <col min="15378" max="15378" width="15.375" style="115" customWidth="1"/>
    <col min="15379" max="15379" width="4.5" style="115" customWidth="1"/>
    <col min="15380" max="15380" width="5.125" style="115" bestFit="1" customWidth="1"/>
    <col min="15381" max="15381" width="9" style="115" bestFit="1" customWidth="1"/>
    <col min="15382" max="15382" width="5.5" style="115" bestFit="1" customWidth="1"/>
    <col min="15383" max="15385" width="5.125" style="115" bestFit="1" customWidth="1"/>
    <col min="15386" max="15386" width="7.375" style="115" bestFit="1" customWidth="1"/>
    <col min="15387" max="15389" width="5.125" style="115" bestFit="1" customWidth="1"/>
    <col min="15390" max="15390" width="4" style="115" bestFit="1" customWidth="1"/>
    <col min="15391" max="15396" width="5.125" style="115" bestFit="1" customWidth="1"/>
    <col min="15397" max="15616" width="9" style="115"/>
    <col min="15617" max="15617" width="3.125" style="115" customWidth="1"/>
    <col min="15618" max="15618" width="19.625" style="115" customWidth="1"/>
    <col min="15619" max="15619" width="8" style="115" customWidth="1"/>
    <col min="15620" max="15620" width="4.75" style="115" customWidth="1"/>
    <col min="15621" max="15621" width="6.75" style="115" customWidth="1"/>
    <col min="15622" max="15630" width="10.125" style="115" customWidth="1"/>
    <col min="15631" max="15632" width="7.625" style="115" customWidth="1"/>
    <col min="15633" max="15633" width="7.375" style="115" bestFit="1" customWidth="1"/>
    <col min="15634" max="15634" width="15.375" style="115" customWidth="1"/>
    <col min="15635" max="15635" width="4.5" style="115" customWidth="1"/>
    <col min="15636" max="15636" width="5.125" style="115" bestFit="1" customWidth="1"/>
    <col min="15637" max="15637" width="9" style="115" bestFit="1" customWidth="1"/>
    <col min="15638" max="15638" width="5.5" style="115" bestFit="1" customWidth="1"/>
    <col min="15639" max="15641" width="5.125" style="115" bestFit="1" customWidth="1"/>
    <col min="15642" max="15642" width="7.375" style="115" bestFit="1" customWidth="1"/>
    <col min="15643" max="15645" width="5.125" style="115" bestFit="1" customWidth="1"/>
    <col min="15646" max="15646" width="4" style="115" bestFit="1" customWidth="1"/>
    <col min="15647" max="15652" width="5.125" style="115" bestFit="1" customWidth="1"/>
    <col min="15653" max="15872" width="9" style="115"/>
    <col min="15873" max="15873" width="3.125" style="115" customWidth="1"/>
    <col min="15874" max="15874" width="19.625" style="115" customWidth="1"/>
    <col min="15875" max="15875" width="8" style="115" customWidth="1"/>
    <col min="15876" max="15876" width="4.75" style="115" customWidth="1"/>
    <col min="15877" max="15877" width="6.75" style="115" customWidth="1"/>
    <col min="15878" max="15886" width="10.125" style="115" customWidth="1"/>
    <col min="15887" max="15888" width="7.625" style="115" customWidth="1"/>
    <col min="15889" max="15889" width="7.375" style="115" bestFit="1" customWidth="1"/>
    <col min="15890" max="15890" width="15.375" style="115" customWidth="1"/>
    <col min="15891" max="15891" width="4.5" style="115" customWidth="1"/>
    <col min="15892" max="15892" width="5.125" style="115" bestFit="1" customWidth="1"/>
    <col min="15893" max="15893" width="9" style="115" bestFit="1" customWidth="1"/>
    <col min="15894" max="15894" width="5.5" style="115" bestFit="1" customWidth="1"/>
    <col min="15895" max="15897" width="5.125" style="115" bestFit="1" customWidth="1"/>
    <col min="15898" max="15898" width="7.375" style="115" bestFit="1" customWidth="1"/>
    <col min="15899" max="15901" width="5.125" style="115" bestFit="1" customWidth="1"/>
    <col min="15902" max="15902" width="4" style="115" bestFit="1" customWidth="1"/>
    <col min="15903" max="15908" width="5.125" style="115" bestFit="1" customWidth="1"/>
    <col min="15909" max="16128" width="9" style="115"/>
    <col min="16129" max="16129" width="3.125" style="115" customWidth="1"/>
    <col min="16130" max="16130" width="19.625" style="115" customWidth="1"/>
    <col min="16131" max="16131" width="8" style="115" customWidth="1"/>
    <col min="16132" max="16132" width="4.75" style="115" customWidth="1"/>
    <col min="16133" max="16133" width="6.75" style="115" customWidth="1"/>
    <col min="16134" max="16142" width="10.125" style="115" customWidth="1"/>
    <col min="16143" max="16144" width="7.625" style="115" customWidth="1"/>
    <col min="16145" max="16145" width="7.375" style="115" bestFit="1" customWidth="1"/>
    <col min="16146" max="16146" width="15.375" style="115" customWidth="1"/>
    <col min="16147" max="16147" width="4.5" style="115" customWidth="1"/>
    <col min="16148" max="16148" width="5.125" style="115" bestFit="1" customWidth="1"/>
    <col min="16149" max="16149" width="9" style="115" bestFit="1" customWidth="1"/>
    <col min="16150" max="16150" width="5.5" style="115" bestFit="1" customWidth="1"/>
    <col min="16151" max="16153" width="5.125" style="115" bestFit="1" customWidth="1"/>
    <col min="16154" max="16154" width="7.375" style="115" bestFit="1" customWidth="1"/>
    <col min="16155" max="16157" width="5.125" style="115" bestFit="1" customWidth="1"/>
    <col min="16158" max="16158" width="4" style="115" bestFit="1" customWidth="1"/>
    <col min="16159" max="16164" width="5.125" style="115" bestFit="1" customWidth="1"/>
    <col min="16165" max="16384" width="9" style="115"/>
  </cols>
  <sheetData>
    <row r="1" spans="2:18" ht="18" x14ac:dyDescent="0.4">
      <c r="B1" s="274" t="s">
        <v>215</v>
      </c>
    </row>
    <row r="3" spans="2:18" x14ac:dyDescent="0.4">
      <c r="B3" s="275" t="s">
        <v>143</v>
      </c>
      <c r="C3" s="275"/>
      <c r="D3" s="275"/>
      <c r="E3" s="275"/>
      <c r="F3" s="114"/>
      <c r="G3" s="114"/>
      <c r="H3" s="114"/>
      <c r="I3" s="114"/>
      <c r="J3" s="114"/>
    </row>
    <row r="4" spans="2:18" ht="17.25" x14ac:dyDescent="0.4">
      <c r="B4" s="275"/>
      <c r="C4" s="275"/>
      <c r="D4" s="275"/>
      <c r="E4" s="275"/>
      <c r="P4" s="117" t="s">
        <v>144</v>
      </c>
    </row>
    <row r="5" spans="2:18" x14ac:dyDescent="0.4">
      <c r="B5" s="118"/>
      <c r="C5" s="118"/>
      <c r="D5" s="118"/>
      <c r="E5" s="118"/>
    </row>
    <row r="6" spans="2:18" ht="14.25" x14ac:dyDescent="0.4">
      <c r="B6" s="119" t="s">
        <v>145</v>
      </c>
      <c r="C6" s="118"/>
      <c r="D6" s="118"/>
      <c r="E6" s="118"/>
      <c r="I6" s="118" t="s">
        <v>146</v>
      </c>
    </row>
    <row r="7" spans="2:18" x14ac:dyDescent="0.4">
      <c r="B7" s="118"/>
      <c r="C7" s="118"/>
      <c r="D7" s="118"/>
      <c r="E7" s="118"/>
    </row>
    <row r="8" spans="2:18" x14ac:dyDescent="0.4">
      <c r="B8" s="3" t="s">
        <v>1</v>
      </c>
      <c r="C8" s="118"/>
      <c r="D8" s="118"/>
      <c r="E8" s="118"/>
    </row>
    <row r="9" spans="2:18" s="2" customFormat="1" ht="19.5" x14ac:dyDescent="0.4">
      <c r="B9" s="3" t="s">
        <v>3</v>
      </c>
      <c r="M9" s="113"/>
      <c r="N9" s="113"/>
    </row>
    <row r="10" spans="2:18" x14ac:dyDescent="0.4">
      <c r="B10" s="3" t="s">
        <v>147</v>
      </c>
      <c r="C10" s="118"/>
      <c r="D10" s="118"/>
      <c r="E10" s="118"/>
    </row>
    <row r="11" spans="2:18" x14ac:dyDescent="0.4">
      <c r="B11" s="3" t="s">
        <v>148</v>
      </c>
      <c r="C11" s="118"/>
      <c r="D11" s="118"/>
      <c r="E11" s="118"/>
    </row>
    <row r="12" spans="2:18" ht="24" x14ac:dyDescent="0.4">
      <c r="B12" s="3"/>
      <c r="C12" s="118"/>
      <c r="D12" s="118"/>
      <c r="E12" s="118"/>
      <c r="O12" s="7">
        <v>1</v>
      </c>
      <c r="P12" s="115" t="s">
        <v>149</v>
      </c>
    </row>
    <row r="13" spans="2:18" x14ac:dyDescent="0.4">
      <c r="F13" s="120"/>
      <c r="G13" s="12"/>
      <c r="H13" s="13" t="s">
        <v>8</v>
      </c>
    </row>
    <row r="14" spans="2:18" x14ac:dyDescent="0.4">
      <c r="B14" s="114"/>
      <c r="C14" s="114"/>
      <c r="D14" s="114"/>
      <c r="E14" s="114"/>
      <c r="F14" s="114"/>
      <c r="G14" s="114"/>
      <c r="H14" s="114"/>
    </row>
    <row r="15" spans="2:18" ht="14.25" thickBot="1" x14ac:dyDescent="0.45">
      <c r="B15" s="121" t="s">
        <v>150</v>
      </c>
      <c r="C15" s="121"/>
      <c r="D15" s="121"/>
      <c r="E15" s="121"/>
      <c r="F15" s="121"/>
      <c r="G15" s="122" t="s">
        <v>151</v>
      </c>
      <c r="H15" s="121"/>
      <c r="L15" s="121"/>
      <c r="M15" s="123"/>
      <c r="N15" s="123"/>
      <c r="O15" s="123"/>
    </row>
    <row r="16" spans="2:18" ht="14.25" customHeight="1" x14ac:dyDescent="0.4">
      <c r="B16" s="276" t="s">
        <v>152</v>
      </c>
      <c r="C16" s="278" t="s">
        <v>153</v>
      </c>
      <c r="D16" s="278" t="s">
        <v>154</v>
      </c>
      <c r="E16" s="280"/>
      <c r="F16" s="281" t="s">
        <v>155</v>
      </c>
      <c r="G16" s="281"/>
      <c r="H16" s="281"/>
      <c r="I16" s="281" t="s">
        <v>156</v>
      </c>
      <c r="J16" s="281"/>
      <c r="K16" s="281"/>
      <c r="L16" s="281" t="s">
        <v>157</v>
      </c>
      <c r="M16" s="281"/>
      <c r="N16" s="281"/>
      <c r="O16" s="282" t="s">
        <v>158</v>
      </c>
      <c r="P16" s="283"/>
      <c r="Q16" s="124"/>
      <c r="R16" s="125"/>
    </row>
    <row r="17" spans="2:17" ht="27" customHeight="1" thickBot="1" x14ac:dyDescent="0.45">
      <c r="B17" s="277"/>
      <c r="C17" s="279"/>
      <c r="D17" s="279"/>
      <c r="E17" s="279"/>
      <c r="F17" s="126" t="s">
        <v>159</v>
      </c>
      <c r="G17" s="126" t="s">
        <v>160</v>
      </c>
      <c r="H17" s="127" t="s">
        <v>161</v>
      </c>
      <c r="I17" s="126" t="s">
        <v>159</v>
      </c>
      <c r="J17" s="126" t="s">
        <v>160</v>
      </c>
      <c r="K17" s="127" t="s">
        <v>161</v>
      </c>
      <c r="L17" s="126" t="s">
        <v>159</v>
      </c>
      <c r="M17" s="126" t="s">
        <v>160</v>
      </c>
      <c r="N17" s="128" t="s">
        <v>161</v>
      </c>
      <c r="O17" s="129" t="s">
        <v>162</v>
      </c>
      <c r="P17" s="130" t="s">
        <v>163</v>
      </c>
      <c r="Q17" s="131" t="s">
        <v>164</v>
      </c>
    </row>
    <row r="18" spans="2:17" ht="18" customHeight="1" x14ac:dyDescent="0.4">
      <c r="B18" s="284" t="s">
        <v>165</v>
      </c>
      <c r="C18" s="281">
        <v>2</v>
      </c>
      <c r="D18" s="288">
        <v>6.8000000000000005E-2</v>
      </c>
      <c r="E18" s="288"/>
      <c r="F18" s="132"/>
      <c r="G18" s="132"/>
      <c r="H18" s="133">
        <f>F18+G18</f>
        <v>0</v>
      </c>
      <c r="I18" s="134">
        <f>D18*F18</f>
        <v>0</v>
      </c>
      <c r="J18" s="134">
        <f>D18*G18</f>
        <v>0</v>
      </c>
      <c r="K18" s="135">
        <f>I18+J18</f>
        <v>0</v>
      </c>
      <c r="L18" s="136">
        <f>C18*F18</f>
        <v>0</v>
      </c>
      <c r="M18" s="136">
        <f>C18*G18</f>
        <v>0</v>
      </c>
      <c r="N18" s="137">
        <f>L18+M18</f>
        <v>0</v>
      </c>
      <c r="O18" s="138" t="s">
        <v>166</v>
      </c>
      <c r="P18" s="139"/>
      <c r="Q18" s="140">
        <f>IF(H18&gt;0,1,0)</f>
        <v>0</v>
      </c>
    </row>
    <row r="19" spans="2:17" ht="18" customHeight="1" x14ac:dyDescent="0.4">
      <c r="B19" s="285"/>
      <c r="C19" s="287"/>
      <c r="D19" s="289">
        <f>D18*48/25</f>
        <v>0.13056000000000001</v>
      </c>
      <c r="E19" s="290"/>
      <c r="F19" s="141"/>
      <c r="G19" s="141"/>
      <c r="H19" s="142">
        <f t="shared" ref="H19:H71" si="0">F19+G19</f>
        <v>0</v>
      </c>
      <c r="I19" s="143">
        <f t="shared" ref="I19:I71" si="1">D19*F19</f>
        <v>0</v>
      </c>
      <c r="J19" s="143">
        <f t="shared" ref="J19:J71" si="2">D19*G19</f>
        <v>0</v>
      </c>
      <c r="K19" s="144">
        <f t="shared" ref="K19:K71" si="3">I19+J19</f>
        <v>0</v>
      </c>
      <c r="L19" s="145">
        <f>C18*F19</f>
        <v>0</v>
      </c>
      <c r="M19" s="145">
        <f>C18*G19</f>
        <v>0</v>
      </c>
      <c r="N19" s="146">
        <f t="shared" ref="N19:N71" si="4">L19+M19</f>
        <v>0</v>
      </c>
      <c r="O19" s="147"/>
      <c r="P19" s="148" t="s">
        <v>166</v>
      </c>
      <c r="Q19" s="140">
        <f t="shared" ref="Q19:Q25" si="5">IF(H19&gt;0,1,0)</f>
        <v>0</v>
      </c>
    </row>
    <row r="20" spans="2:17" ht="18" customHeight="1" x14ac:dyDescent="0.4">
      <c r="B20" s="285"/>
      <c r="C20" s="291">
        <v>2.5</v>
      </c>
      <c r="D20" s="292">
        <v>9.4E-2</v>
      </c>
      <c r="E20" s="292"/>
      <c r="F20" s="141"/>
      <c r="G20" s="141"/>
      <c r="H20" s="149">
        <f t="shared" si="0"/>
        <v>0</v>
      </c>
      <c r="I20" s="150">
        <f t="shared" si="1"/>
        <v>0</v>
      </c>
      <c r="J20" s="150">
        <f t="shared" si="2"/>
        <v>0</v>
      </c>
      <c r="K20" s="151">
        <f t="shared" si="3"/>
        <v>0</v>
      </c>
      <c r="L20" s="152">
        <f>C20*F20</f>
        <v>0</v>
      </c>
      <c r="M20" s="152">
        <f>C20*G20</f>
        <v>0</v>
      </c>
      <c r="N20" s="153">
        <f t="shared" si="4"/>
        <v>0</v>
      </c>
      <c r="O20" s="147" t="s">
        <v>166</v>
      </c>
      <c r="P20" s="148"/>
      <c r="Q20" s="140">
        <f t="shared" si="5"/>
        <v>0</v>
      </c>
    </row>
    <row r="21" spans="2:17" ht="18" customHeight="1" x14ac:dyDescent="0.4">
      <c r="B21" s="285"/>
      <c r="C21" s="287"/>
      <c r="D21" s="289">
        <f>D20*50/36</f>
        <v>0.13055555555555556</v>
      </c>
      <c r="E21" s="290"/>
      <c r="F21" s="141"/>
      <c r="G21" s="141"/>
      <c r="H21" s="142">
        <f t="shared" si="0"/>
        <v>0</v>
      </c>
      <c r="I21" s="143">
        <f t="shared" si="1"/>
        <v>0</v>
      </c>
      <c r="J21" s="143">
        <f t="shared" si="2"/>
        <v>0</v>
      </c>
      <c r="K21" s="144">
        <f t="shared" si="3"/>
        <v>0</v>
      </c>
      <c r="L21" s="145">
        <f>C20*F21</f>
        <v>0</v>
      </c>
      <c r="M21" s="145">
        <f>C20*G21</f>
        <v>0</v>
      </c>
      <c r="N21" s="146">
        <f t="shared" si="4"/>
        <v>0</v>
      </c>
      <c r="O21" s="147"/>
      <c r="P21" s="148" t="s">
        <v>166</v>
      </c>
      <c r="Q21" s="140">
        <f t="shared" si="5"/>
        <v>0</v>
      </c>
    </row>
    <row r="22" spans="2:17" ht="18" customHeight="1" x14ac:dyDescent="0.4">
      <c r="B22" s="285"/>
      <c r="C22" s="291">
        <v>3</v>
      </c>
      <c r="D22" s="292">
        <v>9.4E-2</v>
      </c>
      <c r="E22" s="292"/>
      <c r="F22" s="141"/>
      <c r="G22" s="141"/>
      <c r="H22" s="149">
        <f t="shared" si="0"/>
        <v>0</v>
      </c>
      <c r="I22" s="150">
        <f t="shared" si="1"/>
        <v>0</v>
      </c>
      <c r="J22" s="150">
        <f t="shared" si="2"/>
        <v>0</v>
      </c>
      <c r="K22" s="151">
        <f t="shared" si="3"/>
        <v>0</v>
      </c>
      <c r="L22" s="152">
        <f>C22*F22</f>
        <v>0</v>
      </c>
      <c r="M22" s="152">
        <f>C22*G22</f>
        <v>0</v>
      </c>
      <c r="N22" s="153">
        <f t="shared" si="4"/>
        <v>0</v>
      </c>
      <c r="O22" s="147" t="s">
        <v>166</v>
      </c>
      <c r="P22" s="148"/>
      <c r="Q22" s="140">
        <f t="shared" si="5"/>
        <v>0</v>
      </c>
    </row>
    <row r="23" spans="2:17" ht="18" customHeight="1" x14ac:dyDescent="0.4">
      <c r="B23" s="285"/>
      <c r="C23" s="287"/>
      <c r="D23" s="298">
        <f>D22*51/38*(1.04)</f>
        <v>0.13120421052631578</v>
      </c>
      <c r="E23" s="299"/>
      <c r="F23" s="141"/>
      <c r="G23" s="141"/>
      <c r="H23" s="154">
        <f t="shared" si="0"/>
        <v>0</v>
      </c>
      <c r="I23" s="143">
        <f t="shared" si="1"/>
        <v>0</v>
      </c>
      <c r="J23" s="143">
        <f t="shared" si="2"/>
        <v>0</v>
      </c>
      <c r="K23" s="155">
        <f t="shared" si="3"/>
        <v>0</v>
      </c>
      <c r="L23" s="145">
        <f>C22*F23</f>
        <v>0</v>
      </c>
      <c r="M23" s="145">
        <f>C22*G23</f>
        <v>0</v>
      </c>
      <c r="N23" s="156">
        <f t="shared" si="4"/>
        <v>0</v>
      </c>
      <c r="O23" s="147"/>
      <c r="P23" s="148" t="s">
        <v>166</v>
      </c>
      <c r="Q23" s="140">
        <f t="shared" si="5"/>
        <v>0</v>
      </c>
    </row>
    <row r="24" spans="2:17" ht="18" customHeight="1" x14ac:dyDescent="0.4">
      <c r="B24" s="285"/>
      <c r="C24" s="291">
        <v>3.2</v>
      </c>
      <c r="D24" s="293">
        <v>0.154</v>
      </c>
      <c r="E24" s="293"/>
      <c r="F24" s="141"/>
      <c r="G24" s="141"/>
      <c r="H24" s="149">
        <f t="shared" si="0"/>
        <v>0</v>
      </c>
      <c r="I24" s="150">
        <f t="shared" si="1"/>
        <v>0</v>
      </c>
      <c r="J24" s="150">
        <f t="shared" si="2"/>
        <v>0</v>
      </c>
      <c r="K24" s="151">
        <f t="shared" si="3"/>
        <v>0</v>
      </c>
      <c r="L24" s="152">
        <f>C24*F24</f>
        <v>0</v>
      </c>
      <c r="M24" s="152">
        <f>C24*G24</f>
        <v>0</v>
      </c>
      <c r="N24" s="153">
        <f t="shared" si="4"/>
        <v>0</v>
      </c>
      <c r="O24" s="147" t="s">
        <v>166</v>
      </c>
      <c r="P24" s="148"/>
      <c r="Q24" s="140">
        <f t="shared" si="5"/>
        <v>0</v>
      </c>
    </row>
    <row r="25" spans="2:17" ht="18" customHeight="1" x14ac:dyDescent="0.4">
      <c r="B25" s="285"/>
      <c r="C25" s="287"/>
      <c r="D25" s="300">
        <f>D24*130/77</f>
        <v>0.26</v>
      </c>
      <c r="E25" s="301"/>
      <c r="F25" s="141"/>
      <c r="G25" s="141"/>
      <c r="H25" s="157">
        <f t="shared" si="0"/>
        <v>0</v>
      </c>
      <c r="I25" s="143">
        <f t="shared" si="1"/>
        <v>0</v>
      </c>
      <c r="J25" s="143">
        <f t="shared" si="2"/>
        <v>0</v>
      </c>
      <c r="K25" s="158">
        <f t="shared" si="3"/>
        <v>0</v>
      </c>
      <c r="L25" s="145">
        <f>C24*F25</f>
        <v>0</v>
      </c>
      <c r="M25" s="145">
        <f>C24*G25</f>
        <v>0</v>
      </c>
      <c r="N25" s="159">
        <f t="shared" si="4"/>
        <v>0</v>
      </c>
      <c r="O25" s="147"/>
      <c r="P25" s="148" t="s">
        <v>166</v>
      </c>
      <c r="Q25" s="140">
        <f t="shared" si="5"/>
        <v>0</v>
      </c>
    </row>
    <row r="26" spans="2:17" ht="18" customHeight="1" x14ac:dyDescent="0.4">
      <c r="B26" s="285"/>
      <c r="C26" s="291">
        <v>4</v>
      </c>
      <c r="D26" s="302">
        <v>0.17</v>
      </c>
      <c r="E26" s="302"/>
      <c r="F26" s="141"/>
      <c r="G26" s="141"/>
      <c r="H26" s="149">
        <f t="shared" si="0"/>
        <v>0</v>
      </c>
      <c r="I26" s="150">
        <f t="shared" si="1"/>
        <v>0</v>
      </c>
      <c r="J26" s="150">
        <f t="shared" si="2"/>
        <v>0</v>
      </c>
      <c r="K26" s="151">
        <f t="shared" si="3"/>
        <v>0</v>
      </c>
      <c r="L26" s="152">
        <f>C26*F26</f>
        <v>0</v>
      </c>
      <c r="M26" s="152">
        <f>C26*G26</f>
        <v>0</v>
      </c>
      <c r="N26" s="153">
        <f t="shared" si="4"/>
        <v>0</v>
      </c>
      <c r="O26" s="147" t="s">
        <v>166</v>
      </c>
      <c r="P26" s="148"/>
      <c r="Q26" s="160"/>
    </row>
    <row r="27" spans="2:17" ht="18" customHeight="1" x14ac:dyDescent="0.4">
      <c r="B27" s="285"/>
      <c r="C27" s="287"/>
      <c r="D27" s="289">
        <f>D26*130/85</f>
        <v>0.26</v>
      </c>
      <c r="E27" s="290"/>
      <c r="F27" s="141"/>
      <c r="G27" s="141"/>
      <c r="H27" s="142">
        <f t="shared" si="0"/>
        <v>0</v>
      </c>
      <c r="I27" s="143">
        <f t="shared" si="1"/>
        <v>0</v>
      </c>
      <c r="J27" s="143">
        <f t="shared" si="2"/>
        <v>0</v>
      </c>
      <c r="K27" s="144">
        <f t="shared" si="3"/>
        <v>0</v>
      </c>
      <c r="L27" s="145">
        <f>C26*F27</f>
        <v>0</v>
      </c>
      <c r="M27" s="145">
        <f>C26*G27</f>
        <v>0</v>
      </c>
      <c r="N27" s="146">
        <f t="shared" si="4"/>
        <v>0</v>
      </c>
      <c r="O27" s="147"/>
      <c r="P27" s="148" t="s">
        <v>166</v>
      </c>
      <c r="Q27" s="160"/>
    </row>
    <row r="28" spans="2:17" ht="18" customHeight="1" x14ac:dyDescent="0.4">
      <c r="B28" s="285"/>
      <c r="C28" s="291">
        <v>5</v>
      </c>
      <c r="D28" s="293">
        <v>0.2</v>
      </c>
      <c r="E28" s="293"/>
      <c r="F28" s="141">
        <v>4</v>
      </c>
      <c r="G28" s="141">
        <v>1</v>
      </c>
      <c r="H28" s="149">
        <f t="shared" si="0"/>
        <v>5</v>
      </c>
      <c r="I28" s="150">
        <f t="shared" si="1"/>
        <v>0.8</v>
      </c>
      <c r="J28" s="150">
        <f t="shared" si="2"/>
        <v>0.2</v>
      </c>
      <c r="K28" s="151">
        <f t="shared" si="3"/>
        <v>1</v>
      </c>
      <c r="L28" s="152">
        <f>C28*F28</f>
        <v>20</v>
      </c>
      <c r="M28" s="152">
        <f>C28*G28</f>
        <v>5</v>
      </c>
      <c r="N28" s="153">
        <f t="shared" si="4"/>
        <v>25</v>
      </c>
      <c r="O28" s="147" t="s">
        <v>166</v>
      </c>
      <c r="P28" s="148"/>
      <c r="Q28" s="160"/>
    </row>
    <row r="29" spans="2:17" ht="18" customHeight="1" x14ac:dyDescent="0.4">
      <c r="B29" s="285"/>
      <c r="C29" s="287"/>
      <c r="D29" s="289">
        <f>D28*130/100</f>
        <v>0.26</v>
      </c>
      <c r="E29" s="290"/>
      <c r="F29" s="141"/>
      <c r="G29" s="141"/>
      <c r="H29" s="142">
        <f t="shared" si="0"/>
        <v>0</v>
      </c>
      <c r="I29" s="143">
        <f t="shared" si="1"/>
        <v>0</v>
      </c>
      <c r="J29" s="143">
        <f t="shared" si="2"/>
        <v>0</v>
      </c>
      <c r="K29" s="144">
        <f t="shared" si="3"/>
        <v>0</v>
      </c>
      <c r="L29" s="145">
        <f>C28*F29</f>
        <v>0</v>
      </c>
      <c r="M29" s="145">
        <f>C28*G29</f>
        <v>0</v>
      </c>
      <c r="N29" s="146">
        <f t="shared" si="4"/>
        <v>0</v>
      </c>
      <c r="O29" s="147"/>
      <c r="P29" s="148" t="s">
        <v>166</v>
      </c>
      <c r="Q29" s="160"/>
    </row>
    <row r="30" spans="2:17" ht="18" customHeight="1" x14ac:dyDescent="0.4">
      <c r="B30" s="285"/>
      <c r="C30" s="291">
        <v>6</v>
      </c>
      <c r="D30" s="295">
        <v>0.2</v>
      </c>
      <c r="E30" s="295"/>
      <c r="F30" s="141"/>
      <c r="G30" s="141"/>
      <c r="H30" s="161">
        <f t="shared" si="0"/>
        <v>0</v>
      </c>
      <c r="I30" s="150">
        <f t="shared" si="1"/>
        <v>0</v>
      </c>
      <c r="J30" s="150">
        <f t="shared" si="2"/>
        <v>0</v>
      </c>
      <c r="K30" s="162">
        <f t="shared" si="3"/>
        <v>0</v>
      </c>
      <c r="L30" s="152">
        <f>C30*F30</f>
        <v>0</v>
      </c>
      <c r="M30" s="152">
        <f>C30*G30</f>
        <v>0</v>
      </c>
      <c r="N30" s="163">
        <f t="shared" si="4"/>
        <v>0</v>
      </c>
      <c r="O30" s="147" t="s">
        <v>166</v>
      </c>
      <c r="P30" s="148"/>
      <c r="Q30" s="160"/>
    </row>
    <row r="31" spans="2:17" ht="18" customHeight="1" thickBot="1" x14ac:dyDescent="0.45">
      <c r="B31" s="286"/>
      <c r="C31" s="294"/>
      <c r="D31" s="296">
        <f>D30*130/110*(1.1)</f>
        <v>0.26</v>
      </c>
      <c r="E31" s="297"/>
      <c r="F31" s="164"/>
      <c r="G31" s="164"/>
      <c r="H31" s="165">
        <f t="shared" si="0"/>
        <v>0</v>
      </c>
      <c r="I31" s="166">
        <f t="shared" si="1"/>
        <v>0</v>
      </c>
      <c r="J31" s="166">
        <f t="shared" si="2"/>
        <v>0</v>
      </c>
      <c r="K31" s="167">
        <f t="shared" si="3"/>
        <v>0</v>
      </c>
      <c r="L31" s="168">
        <f>C30*F31</f>
        <v>0</v>
      </c>
      <c r="M31" s="168">
        <f>C30*G31</f>
        <v>0</v>
      </c>
      <c r="N31" s="169">
        <f t="shared" si="4"/>
        <v>0</v>
      </c>
      <c r="O31" s="129"/>
      <c r="P31" s="130" t="s">
        <v>166</v>
      </c>
      <c r="Q31" s="160"/>
    </row>
    <row r="32" spans="2:17" ht="18" customHeight="1" x14ac:dyDescent="0.4">
      <c r="B32" s="284" t="s">
        <v>167</v>
      </c>
      <c r="C32" s="281">
        <v>4</v>
      </c>
      <c r="D32" s="280">
        <f>0.68*200/1000</f>
        <v>0.13600000000000001</v>
      </c>
      <c r="E32" s="280"/>
      <c r="F32" s="132"/>
      <c r="G32" s="132"/>
      <c r="H32" s="170">
        <f t="shared" si="0"/>
        <v>0</v>
      </c>
      <c r="I32" s="171">
        <f t="shared" si="1"/>
        <v>0</v>
      </c>
      <c r="J32" s="171">
        <f t="shared" si="2"/>
        <v>0</v>
      </c>
      <c r="K32" s="172">
        <f t="shared" si="3"/>
        <v>0</v>
      </c>
      <c r="L32" s="173">
        <f>C32*F32</f>
        <v>0</v>
      </c>
      <c r="M32" s="173">
        <f>C32*G32</f>
        <v>0</v>
      </c>
      <c r="N32" s="174">
        <f t="shared" si="4"/>
        <v>0</v>
      </c>
      <c r="O32" s="138" t="s">
        <v>166</v>
      </c>
      <c r="P32" s="139"/>
      <c r="Q32" s="160"/>
    </row>
    <row r="33" spans="2:17" ht="18" customHeight="1" x14ac:dyDescent="0.4">
      <c r="B33" s="285"/>
      <c r="C33" s="287"/>
      <c r="D33" s="303">
        <f>0.68*200/1000*(115/72)</f>
        <v>0.21722222222222226</v>
      </c>
      <c r="E33" s="303"/>
      <c r="F33" s="141"/>
      <c r="G33" s="141"/>
      <c r="H33" s="175">
        <f t="shared" si="0"/>
        <v>0</v>
      </c>
      <c r="I33" s="176">
        <f t="shared" si="1"/>
        <v>0</v>
      </c>
      <c r="J33" s="176">
        <f t="shared" si="2"/>
        <v>0</v>
      </c>
      <c r="K33" s="158">
        <f t="shared" si="3"/>
        <v>0</v>
      </c>
      <c r="L33" s="177">
        <f>C32*F33</f>
        <v>0</v>
      </c>
      <c r="M33" s="177">
        <f>C32*G33</f>
        <v>0</v>
      </c>
      <c r="N33" s="159">
        <f t="shared" si="4"/>
        <v>0</v>
      </c>
      <c r="O33" s="147"/>
      <c r="P33" s="148" t="s">
        <v>166</v>
      </c>
      <c r="Q33" s="160"/>
    </row>
    <row r="34" spans="2:17" ht="18" customHeight="1" x14ac:dyDescent="0.4">
      <c r="B34" s="285"/>
      <c r="C34" s="291">
        <v>5</v>
      </c>
      <c r="D34" s="304">
        <f>0.76*200/1000</f>
        <v>0.152</v>
      </c>
      <c r="E34" s="304"/>
      <c r="F34" s="141"/>
      <c r="G34" s="141"/>
      <c r="H34" s="178">
        <f t="shared" si="0"/>
        <v>0</v>
      </c>
      <c r="I34" s="179">
        <f t="shared" si="1"/>
        <v>0</v>
      </c>
      <c r="J34" s="179">
        <f t="shared" si="2"/>
        <v>0</v>
      </c>
      <c r="K34" s="180">
        <f t="shared" si="3"/>
        <v>0</v>
      </c>
      <c r="L34" s="181">
        <f>C34*F34</f>
        <v>0</v>
      </c>
      <c r="M34" s="181">
        <f>C34*G34</f>
        <v>0</v>
      </c>
      <c r="N34" s="182">
        <f t="shared" si="4"/>
        <v>0</v>
      </c>
      <c r="O34" s="147" t="s">
        <v>166</v>
      </c>
      <c r="P34" s="148"/>
      <c r="Q34" s="160"/>
    </row>
    <row r="35" spans="2:17" ht="18" customHeight="1" x14ac:dyDescent="0.4">
      <c r="B35" s="285"/>
      <c r="C35" s="287"/>
      <c r="D35" s="300">
        <f>0.76*200/1000*(133/84)</f>
        <v>0.24066666666666664</v>
      </c>
      <c r="E35" s="301"/>
      <c r="F35" s="141"/>
      <c r="G35" s="141"/>
      <c r="H35" s="157">
        <f t="shared" si="0"/>
        <v>0</v>
      </c>
      <c r="I35" s="176">
        <f t="shared" si="1"/>
        <v>0</v>
      </c>
      <c r="J35" s="176">
        <f t="shared" si="2"/>
        <v>0</v>
      </c>
      <c r="K35" s="158">
        <f t="shared" si="3"/>
        <v>0</v>
      </c>
      <c r="L35" s="177">
        <f>C34*F35</f>
        <v>0</v>
      </c>
      <c r="M35" s="177">
        <f>C34*G35</f>
        <v>0</v>
      </c>
      <c r="N35" s="159">
        <f t="shared" si="4"/>
        <v>0</v>
      </c>
      <c r="O35" s="147"/>
      <c r="P35" s="148" t="s">
        <v>166</v>
      </c>
      <c r="Q35" s="160"/>
    </row>
    <row r="36" spans="2:17" ht="18" customHeight="1" x14ac:dyDescent="0.4">
      <c r="B36" s="285"/>
      <c r="C36" s="291">
        <v>6</v>
      </c>
      <c r="D36" s="292">
        <f>0.98*200/1000</f>
        <v>0.19600000000000001</v>
      </c>
      <c r="E36" s="292"/>
      <c r="F36" s="141"/>
      <c r="G36" s="141"/>
      <c r="H36" s="149">
        <f t="shared" si="0"/>
        <v>0</v>
      </c>
      <c r="I36" s="179">
        <f t="shared" si="1"/>
        <v>0</v>
      </c>
      <c r="J36" s="179">
        <f t="shared" si="2"/>
        <v>0</v>
      </c>
      <c r="K36" s="151">
        <f t="shared" si="3"/>
        <v>0</v>
      </c>
      <c r="L36" s="181">
        <f>C36*F36</f>
        <v>0</v>
      </c>
      <c r="M36" s="181">
        <f>C36*G36</f>
        <v>0</v>
      </c>
      <c r="N36" s="153">
        <f t="shared" si="4"/>
        <v>0</v>
      </c>
      <c r="O36" s="147" t="s">
        <v>166</v>
      </c>
      <c r="P36" s="148"/>
      <c r="Q36" s="160"/>
    </row>
    <row r="37" spans="2:17" ht="18" customHeight="1" thickBot="1" x14ac:dyDescent="0.45">
      <c r="B37" s="286"/>
      <c r="C37" s="294"/>
      <c r="D37" s="305">
        <f>0.98*200/1000*(133/103)</f>
        <v>0.25308737864077674</v>
      </c>
      <c r="E37" s="306"/>
      <c r="F37" s="164"/>
      <c r="G37" s="164"/>
      <c r="H37" s="183">
        <f t="shared" si="0"/>
        <v>0</v>
      </c>
      <c r="I37" s="184">
        <f t="shared" si="1"/>
        <v>0</v>
      </c>
      <c r="J37" s="184">
        <f t="shared" si="2"/>
        <v>0</v>
      </c>
      <c r="K37" s="185">
        <f t="shared" si="3"/>
        <v>0</v>
      </c>
      <c r="L37" s="186">
        <f>C36*F37</f>
        <v>0</v>
      </c>
      <c r="M37" s="186">
        <f>C36*G37</f>
        <v>0</v>
      </c>
      <c r="N37" s="187">
        <f t="shared" si="4"/>
        <v>0</v>
      </c>
      <c r="O37" s="129"/>
      <c r="P37" s="130" t="s">
        <v>166</v>
      </c>
      <c r="Q37" s="160"/>
    </row>
    <row r="38" spans="2:17" ht="18" customHeight="1" x14ac:dyDescent="0.4">
      <c r="B38" s="284" t="s">
        <v>168</v>
      </c>
      <c r="C38" s="281">
        <v>4</v>
      </c>
      <c r="D38" s="280">
        <f>0.73*200/1000</f>
        <v>0.14599999999999999</v>
      </c>
      <c r="E38" s="280"/>
      <c r="F38" s="132"/>
      <c r="G38" s="132"/>
      <c r="H38" s="170">
        <f t="shared" si="0"/>
        <v>0</v>
      </c>
      <c r="I38" s="171">
        <f t="shared" si="1"/>
        <v>0</v>
      </c>
      <c r="J38" s="171">
        <f t="shared" si="2"/>
        <v>0</v>
      </c>
      <c r="K38" s="172">
        <f t="shared" si="3"/>
        <v>0</v>
      </c>
      <c r="L38" s="173">
        <f>C38*F38</f>
        <v>0</v>
      </c>
      <c r="M38" s="173">
        <f>C38*G38</f>
        <v>0</v>
      </c>
      <c r="N38" s="174">
        <f t="shared" si="4"/>
        <v>0</v>
      </c>
      <c r="O38" s="138" t="s">
        <v>166</v>
      </c>
      <c r="P38" s="139"/>
      <c r="Q38" s="160"/>
    </row>
    <row r="39" spans="2:17" ht="18" customHeight="1" x14ac:dyDescent="0.4">
      <c r="B39" s="285"/>
      <c r="C39" s="287"/>
      <c r="D39" s="303">
        <f>0.73*200/1000*(121/80)</f>
        <v>0.22082499999999999</v>
      </c>
      <c r="E39" s="303"/>
      <c r="F39" s="141"/>
      <c r="G39" s="141"/>
      <c r="H39" s="175">
        <f t="shared" si="0"/>
        <v>0</v>
      </c>
      <c r="I39" s="176">
        <f t="shared" si="1"/>
        <v>0</v>
      </c>
      <c r="J39" s="176">
        <f t="shared" si="2"/>
        <v>0</v>
      </c>
      <c r="K39" s="158">
        <f t="shared" si="3"/>
        <v>0</v>
      </c>
      <c r="L39" s="177">
        <f>C38*F39</f>
        <v>0</v>
      </c>
      <c r="M39" s="177">
        <f>C38*G39</f>
        <v>0</v>
      </c>
      <c r="N39" s="159">
        <f t="shared" si="4"/>
        <v>0</v>
      </c>
      <c r="O39" s="147"/>
      <c r="P39" s="148" t="s">
        <v>166</v>
      </c>
      <c r="Q39" s="160"/>
    </row>
    <row r="40" spans="2:17" ht="18" customHeight="1" x14ac:dyDescent="0.4">
      <c r="B40" s="285"/>
      <c r="C40" s="291">
        <v>5</v>
      </c>
      <c r="D40" s="304">
        <f>0.89*200/1000</f>
        <v>0.17799999999999999</v>
      </c>
      <c r="E40" s="304"/>
      <c r="F40" s="141"/>
      <c r="G40" s="141"/>
      <c r="H40" s="178">
        <f t="shared" si="0"/>
        <v>0</v>
      </c>
      <c r="I40" s="179">
        <f t="shared" si="1"/>
        <v>0</v>
      </c>
      <c r="J40" s="179">
        <f t="shared" si="2"/>
        <v>0</v>
      </c>
      <c r="K40" s="180">
        <f t="shared" si="3"/>
        <v>0</v>
      </c>
      <c r="L40" s="181">
        <f>C40*F40</f>
        <v>0</v>
      </c>
      <c r="M40" s="181">
        <f>C40*G40</f>
        <v>0</v>
      </c>
      <c r="N40" s="182">
        <f t="shared" si="4"/>
        <v>0</v>
      </c>
      <c r="O40" s="147" t="s">
        <v>166</v>
      </c>
      <c r="P40" s="148"/>
      <c r="Q40" s="160"/>
    </row>
    <row r="41" spans="2:17" ht="18" customHeight="1" x14ac:dyDescent="0.4">
      <c r="B41" s="285"/>
      <c r="C41" s="287"/>
      <c r="D41" s="300">
        <f>0.89*200/1000*(152/100)</f>
        <v>0.27055999999999997</v>
      </c>
      <c r="E41" s="301"/>
      <c r="F41" s="141"/>
      <c r="G41" s="141"/>
      <c r="H41" s="157">
        <f t="shared" si="0"/>
        <v>0</v>
      </c>
      <c r="I41" s="176">
        <f t="shared" si="1"/>
        <v>0</v>
      </c>
      <c r="J41" s="176">
        <f t="shared" si="2"/>
        <v>0</v>
      </c>
      <c r="K41" s="158">
        <f t="shared" si="3"/>
        <v>0</v>
      </c>
      <c r="L41" s="177">
        <f>C40*F41</f>
        <v>0</v>
      </c>
      <c r="M41" s="177">
        <f>C40*G41</f>
        <v>0</v>
      </c>
      <c r="N41" s="159">
        <f t="shared" si="4"/>
        <v>0</v>
      </c>
      <c r="O41" s="147"/>
      <c r="P41" s="148" t="s">
        <v>166</v>
      </c>
      <c r="Q41" s="160"/>
    </row>
    <row r="42" spans="2:17" ht="18" customHeight="1" x14ac:dyDescent="0.4">
      <c r="B42" s="285"/>
      <c r="C42" s="291">
        <v>6</v>
      </c>
      <c r="D42" s="302">
        <f>1*200/1000</f>
        <v>0.2</v>
      </c>
      <c r="E42" s="302"/>
      <c r="F42" s="141"/>
      <c r="G42" s="141"/>
      <c r="H42" s="149">
        <f t="shared" si="0"/>
        <v>0</v>
      </c>
      <c r="I42" s="179">
        <f t="shared" si="1"/>
        <v>0</v>
      </c>
      <c r="J42" s="179">
        <f t="shared" si="2"/>
        <v>0</v>
      </c>
      <c r="K42" s="151">
        <f t="shared" si="3"/>
        <v>0</v>
      </c>
      <c r="L42" s="181">
        <f>C42*F42</f>
        <v>0</v>
      </c>
      <c r="M42" s="181">
        <f>C42*G42</f>
        <v>0</v>
      </c>
      <c r="N42" s="153">
        <f t="shared" si="4"/>
        <v>0</v>
      </c>
      <c r="O42" s="147" t="s">
        <v>166</v>
      </c>
      <c r="P42" s="148"/>
      <c r="Q42" s="160"/>
    </row>
    <row r="43" spans="2:17" ht="18" customHeight="1" thickBot="1" x14ac:dyDescent="0.45">
      <c r="B43" s="286"/>
      <c r="C43" s="294"/>
      <c r="D43" s="305">
        <f>1*200/1000*(152/110)</f>
        <v>0.27636363636363637</v>
      </c>
      <c r="E43" s="306"/>
      <c r="F43" s="164"/>
      <c r="G43" s="164"/>
      <c r="H43" s="183">
        <f t="shared" si="0"/>
        <v>0</v>
      </c>
      <c r="I43" s="184">
        <f t="shared" si="1"/>
        <v>0</v>
      </c>
      <c r="J43" s="184">
        <f t="shared" si="2"/>
        <v>0</v>
      </c>
      <c r="K43" s="185">
        <f t="shared" si="3"/>
        <v>0</v>
      </c>
      <c r="L43" s="186">
        <f>C42*F43</f>
        <v>0</v>
      </c>
      <c r="M43" s="186">
        <f>C42*G43</f>
        <v>0</v>
      </c>
      <c r="N43" s="187">
        <f t="shared" si="4"/>
        <v>0</v>
      </c>
      <c r="O43" s="129"/>
      <c r="P43" s="130" t="s">
        <v>166</v>
      </c>
      <c r="Q43" s="160"/>
    </row>
    <row r="44" spans="2:17" ht="18" customHeight="1" x14ac:dyDescent="0.4">
      <c r="B44" s="276" t="s">
        <v>169</v>
      </c>
      <c r="C44" s="281">
        <v>2</v>
      </c>
      <c r="D44" s="309">
        <f>0.6*200/1000*1.1</f>
        <v>0.13200000000000001</v>
      </c>
      <c r="E44" s="310"/>
      <c r="F44" s="132"/>
      <c r="G44" s="132"/>
      <c r="H44" s="188">
        <f t="shared" si="0"/>
        <v>0</v>
      </c>
      <c r="I44" s="171">
        <f t="shared" si="1"/>
        <v>0</v>
      </c>
      <c r="J44" s="171">
        <f t="shared" si="2"/>
        <v>0</v>
      </c>
      <c r="K44" s="189">
        <f t="shared" si="3"/>
        <v>0</v>
      </c>
      <c r="L44" s="173">
        <f>C44*F44</f>
        <v>0</v>
      </c>
      <c r="M44" s="173">
        <f>C44*G44</f>
        <v>0</v>
      </c>
      <c r="N44" s="190">
        <f t="shared" si="4"/>
        <v>0</v>
      </c>
      <c r="O44" s="138" t="s">
        <v>166</v>
      </c>
      <c r="P44" s="139"/>
      <c r="Q44" s="140">
        <f t="shared" ref="Q44:Q51" si="6">IF(H44&gt;0,1,0)</f>
        <v>0</v>
      </c>
    </row>
    <row r="45" spans="2:17" ht="18" customHeight="1" x14ac:dyDescent="0.4">
      <c r="B45" s="307"/>
      <c r="C45" s="287"/>
      <c r="D45" s="311">
        <f>0.8*200/1000*1.1</f>
        <v>0.17600000000000002</v>
      </c>
      <c r="E45" s="312"/>
      <c r="F45" s="141"/>
      <c r="G45" s="141"/>
      <c r="H45" s="154">
        <f t="shared" si="0"/>
        <v>0</v>
      </c>
      <c r="I45" s="143">
        <f t="shared" si="1"/>
        <v>0</v>
      </c>
      <c r="J45" s="143">
        <f t="shared" si="2"/>
        <v>0</v>
      </c>
      <c r="K45" s="155">
        <f t="shared" si="3"/>
        <v>0</v>
      </c>
      <c r="L45" s="145">
        <f>C44*F45</f>
        <v>0</v>
      </c>
      <c r="M45" s="145">
        <f>C44*G45</f>
        <v>0</v>
      </c>
      <c r="N45" s="156">
        <f t="shared" si="4"/>
        <v>0</v>
      </c>
      <c r="O45" s="147"/>
      <c r="P45" s="148" t="s">
        <v>166</v>
      </c>
      <c r="Q45" s="140">
        <f t="shared" si="6"/>
        <v>0</v>
      </c>
    </row>
    <row r="46" spans="2:17" ht="18" customHeight="1" x14ac:dyDescent="0.4">
      <c r="B46" s="308"/>
      <c r="C46" s="291">
        <v>2.5</v>
      </c>
      <c r="D46" s="313">
        <f>0.73*200/1000*1.1</f>
        <v>0.16059999999999999</v>
      </c>
      <c r="E46" s="314"/>
      <c r="F46" s="141"/>
      <c r="G46" s="141"/>
      <c r="H46" s="191">
        <f t="shared" si="0"/>
        <v>0</v>
      </c>
      <c r="I46" s="179">
        <f t="shared" si="1"/>
        <v>0</v>
      </c>
      <c r="J46" s="179">
        <f t="shared" si="2"/>
        <v>0</v>
      </c>
      <c r="K46" s="192">
        <f t="shared" si="3"/>
        <v>0</v>
      </c>
      <c r="L46" s="181">
        <f>C46*F46</f>
        <v>0</v>
      </c>
      <c r="M46" s="181">
        <f>C46*G46</f>
        <v>0</v>
      </c>
      <c r="N46" s="193">
        <f t="shared" si="4"/>
        <v>0</v>
      </c>
      <c r="O46" s="147" t="s">
        <v>166</v>
      </c>
      <c r="P46" s="148"/>
      <c r="Q46" s="140">
        <f t="shared" si="6"/>
        <v>0</v>
      </c>
    </row>
    <row r="47" spans="2:17" ht="18" customHeight="1" x14ac:dyDescent="0.4">
      <c r="B47" s="308"/>
      <c r="C47" s="287"/>
      <c r="D47" s="311">
        <f>1.4*200/1000*1.1</f>
        <v>0.30800000000000005</v>
      </c>
      <c r="E47" s="312"/>
      <c r="F47" s="141"/>
      <c r="G47" s="141"/>
      <c r="H47" s="154">
        <f t="shared" si="0"/>
        <v>0</v>
      </c>
      <c r="I47" s="143">
        <f t="shared" si="1"/>
        <v>0</v>
      </c>
      <c r="J47" s="143">
        <f t="shared" si="2"/>
        <v>0</v>
      </c>
      <c r="K47" s="155">
        <f t="shared" si="3"/>
        <v>0</v>
      </c>
      <c r="L47" s="145">
        <f>C46*F47</f>
        <v>0</v>
      </c>
      <c r="M47" s="145">
        <f>C46*G47</f>
        <v>0</v>
      </c>
      <c r="N47" s="156">
        <f t="shared" si="4"/>
        <v>0</v>
      </c>
      <c r="O47" s="147"/>
      <c r="P47" s="148" t="s">
        <v>166</v>
      </c>
      <c r="Q47" s="140">
        <f t="shared" si="6"/>
        <v>0</v>
      </c>
    </row>
    <row r="48" spans="2:17" ht="18" customHeight="1" x14ac:dyDescent="0.4">
      <c r="B48" s="308"/>
      <c r="C48" s="291">
        <v>3</v>
      </c>
      <c r="D48" s="313">
        <f>0.73*200/1000*1.1</f>
        <v>0.16059999999999999</v>
      </c>
      <c r="E48" s="314"/>
      <c r="F48" s="141"/>
      <c r="G48" s="141"/>
      <c r="H48" s="191">
        <f t="shared" si="0"/>
        <v>0</v>
      </c>
      <c r="I48" s="179">
        <f t="shared" si="1"/>
        <v>0</v>
      </c>
      <c r="J48" s="179">
        <f t="shared" si="2"/>
        <v>0</v>
      </c>
      <c r="K48" s="192">
        <f t="shared" si="3"/>
        <v>0</v>
      </c>
      <c r="L48" s="181">
        <f>C48*F48</f>
        <v>0</v>
      </c>
      <c r="M48" s="181">
        <f>C48*G48</f>
        <v>0</v>
      </c>
      <c r="N48" s="193">
        <f t="shared" si="4"/>
        <v>0</v>
      </c>
      <c r="O48" s="147" t="s">
        <v>166</v>
      </c>
      <c r="P48" s="148"/>
      <c r="Q48" s="140">
        <f t="shared" si="6"/>
        <v>0</v>
      </c>
    </row>
    <row r="49" spans="2:17" ht="18" customHeight="1" x14ac:dyDescent="0.4">
      <c r="B49" s="308"/>
      <c r="C49" s="287"/>
      <c r="D49" s="311">
        <f>1.4*200/1000*1.1</f>
        <v>0.30800000000000005</v>
      </c>
      <c r="E49" s="312"/>
      <c r="F49" s="141"/>
      <c r="G49" s="141"/>
      <c r="H49" s="154">
        <f t="shared" si="0"/>
        <v>0</v>
      </c>
      <c r="I49" s="143">
        <f t="shared" si="1"/>
        <v>0</v>
      </c>
      <c r="J49" s="143">
        <f t="shared" si="2"/>
        <v>0</v>
      </c>
      <c r="K49" s="155">
        <f t="shared" si="3"/>
        <v>0</v>
      </c>
      <c r="L49" s="145">
        <f>C48*F49</f>
        <v>0</v>
      </c>
      <c r="M49" s="145">
        <f>C48*G49</f>
        <v>0</v>
      </c>
      <c r="N49" s="156">
        <f t="shared" si="4"/>
        <v>0</v>
      </c>
      <c r="O49" s="147"/>
      <c r="P49" s="148" t="s">
        <v>166</v>
      </c>
      <c r="Q49" s="140">
        <f t="shared" si="6"/>
        <v>0</v>
      </c>
    </row>
    <row r="50" spans="2:17" ht="18" customHeight="1" x14ac:dyDescent="0.4">
      <c r="B50" s="308"/>
      <c r="C50" s="291">
        <v>3.2</v>
      </c>
      <c r="D50" s="313">
        <f>0.81*200/1000*1.1</f>
        <v>0.17820000000000003</v>
      </c>
      <c r="E50" s="314"/>
      <c r="F50" s="141"/>
      <c r="G50" s="141"/>
      <c r="H50" s="191">
        <f t="shared" si="0"/>
        <v>0</v>
      </c>
      <c r="I50" s="179">
        <f t="shared" si="1"/>
        <v>0</v>
      </c>
      <c r="J50" s="179">
        <f t="shared" si="2"/>
        <v>0</v>
      </c>
      <c r="K50" s="192">
        <f t="shared" si="3"/>
        <v>0</v>
      </c>
      <c r="L50" s="181">
        <f>C50*F50</f>
        <v>0</v>
      </c>
      <c r="M50" s="181">
        <f>C50*G50</f>
        <v>0</v>
      </c>
      <c r="N50" s="193">
        <f t="shared" si="4"/>
        <v>0</v>
      </c>
      <c r="O50" s="147" t="s">
        <v>166</v>
      </c>
      <c r="P50" s="148"/>
      <c r="Q50" s="140">
        <f t="shared" si="6"/>
        <v>0</v>
      </c>
    </row>
    <row r="51" spans="2:17" ht="18" customHeight="1" x14ac:dyDescent="0.4">
      <c r="B51" s="308"/>
      <c r="C51" s="287"/>
      <c r="D51" s="311">
        <f>1.4*200/1000*1.1</f>
        <v>0.30800000000000005</v>
      </c>
      <c r="E51" s="312"/>
      <c r="F51" s="141"/>
      <c r="G51" s="141"/>
      <c r="H51" s="154">
        <f t="shared" si="0"/>
        <v>0</v>
      </c>
      <c r="I51" s="143">
        <f t="shared" si="1"/>
        <v>0</v>
      </c>
      <c r="J51" s="143">
        <f t="shared" si="2"/>
        <v>0</v>
      </c>
      <c r="K51" s="155">
        <f t="shared" si="3"/>
        <v>0</v>
      </c>
      <c r="L51" s="145">
        <f>C50*F51</f>
        <v>0</v>
      </c>
      <c r="M51" s="145">
        <f>C50*G51</f>
        <v>0</v>
      </c>
      <c r="N51" s="156">
        <f t="shared" si="4"/>
        <v>0</v>
      </c>
      <c r="O51" s="147"/>
      <c r="P51" s="148" t="s">
        <v>166</v>
      </c>
      <c r="Q51" s="140">
        <f t="shared" si="6"/>
        <v>0</v>
      </c>
    </row>
    <row r="52" spans="2:17" ht="18" customHeight="1" x14ac:dyDescent="0.4">
      <c r="B52" s="308"/>
      <c r="C52" s="291">
        <v>4</v>
      </c>
      <c r="D52" s="313">
        <f>1.1*200/1000*1.1</f>
        <v>0.24200000000000005</v>
      </c>
      <c r="E52" s="314"/>
      <c r="F52" s="141"/>
      <c r="G52" s="141"/>
      <c r="H52" s="191">
        <f t="shared" si="0"/>
        <v>0</v>
      </c>
      <c r="I52" s="179">
        <f t="shared" si="1"/>
        <v>0</v>
      </c>
      <c r="J52" s="179">
        <f t="shared" si="2"/>
        <v>0</v>
      </c>
      <c r="K52" s="192">
        <f t="shared" si="3"/>
        <v>0</v>
      </c>
      <c r="L52" s="181">
        <f>C52*F52</f>
        <v>0</v>
      </c>
      <c r="M52" s="181">
        <f>C52*G52</f>
        <v>0</v>
      </c>
      <c r="N52" s="193">
        <f t="shared" si="4"/>
        <v>0</v>
      </c>
      <c r="O52" s="147" t="s">
        <v>166</v>
      </c>
      <c r="P52" s="148"/>
      <c r="Q52" s="160"/>
    </row>
    <row r="53" spans="2:17" ht="18" customHeight="1" x14ac:dyDescent="0.4">
      <c r="B53" s="308"/>
      <c r="C53" s="287"/>
      <c r="D53" s="311">
        <f>2*200/1000*1.1</f>
        <v>0.44000000000000006</v>
      </c>
      <c r="E53" s="312"/>
      <c r="F53" s="141"/>
      <c r="G53" s="141"/>
      <c r="H53" s="154">
        <f t="shared" si="0"/>
        <v>0</v>
      </c>
      <c r="I53" s="143">
        <f t="shared" si="1"/>
        <v>0</v>
      </c>
      <c r="J53" s="143">
        <f t="shared" si="2"/>
        <v>0</v>
      </c>
      <c r="K53" s="155">
        <f t="shared" si="3"/>
        <v>0</v>
      </c>
      <c r="L53" s="145">
        <f>C52*F53</f>
        <v>0</v>
      </c>
      <c r="M53" s="145">
        <f>C52*G53</f>
        <v>0</v>
      </c>
      <c r="N53" s="156">
        <f t="shared" si="4"/>
        <v>0</v>
      </c>
      <c r="O53" s="147"/>
      <c r="P53" s="148" t="s">
        <v>166</v>
      </c>
      <c r="Q53" s="160"/>
    </row>
    <row r="54" spans="2:17" ht="18" customHeight="1" x14ac:dyDescent="0.4">
      <c r="B54" s="308"/>
      <c r="C54" s="291">
        <v>5</v>
      </c>
      <c r="D54" s="313">
        <f>1.3*200/1000*1.1</f>
        <v>0.28600000000000003</v>
      </c>
      <c r="E54" s="314"/>
      <c r="F54" s="141"/>
      <c r="G54" s="141"/>
      <c r="H54" s="191">
        <f t="shared" si="0"/>
        <v>0</v>
      </c>
      <c r="I54" s="179">
        <f t="shared" si="1"/>
        <v>0</v>
      </c>
      <c r="J54" s="179">
        <f t="shared" si="2"/>
        <v>0</v>
      </c>
      <c r="K54" s="192">
        <f t="shared" si="3"/>
        <v>0</v>
      </c>
      <c r="L54" s="181">
        <f>C54*F54</f>
        <v>0</v>
      </c>
      <c r="M54" s="181">
        <f>C54*G54</f>
        <v>0</v>
      </c>
      <c r="N54" s="193">
        <f>L54+M54</f>
        <v>0</v>
      </c>
      <c r="O54" s="147" t="s">
        <v>166</v>
      </c>
      <c r="P54" s="148"/>
      <c r="Q54" s="160"/>
    </row>
    <row r="55" spans="2:17" ht="18" customHeight="1" x14ac:dyDescent="0.4">
      <c r="B55" s="308"/>
      <c r="C55" s="287"/>
      <c r="D55" s="311">
        <f>2*200/1000*1.1</f>
        <v>0.44000000000000006</v>
      </c>
      <c r="E55" s="312"/>
      <c r="F55" s="141"/>
      <c r="G55" s="141"/>
      <c r="H55" s="154">
        <f t="shared" si="0"/>
        <v>0</v>
      </c>
      <c r="I55" s="143">
        <f t="shared" si="1"/>
        <v>0</v>
      </c>
      <c r="J55" s="143">
        <f t="shared" si="2"/>
        <v>0</v>
      </c>
      <c r="K55" s="155">
        <f t="shared" si="3"/>
        <v>0</v>
      </c>
      <c r="L55" s="145">
        <f>C54*F55</f>
        <v>0</v>
      </c>
      <c r="M55" s="145">
        <f>C54*G55</f>
        <v>0</v>
      </c>
      <c r="N55" s="156">
        <f t="shared" si="4"/>
        <v>0</v>
      </c>
      <c r="O55" s="147"/>
      <c r="P55" s="148" t="s">
        <v>166</v>
      </c>
      <c r="Q55" s="160"/>
    </row>
    <row r="56" spans="2:17" ht="18" customHeight="1" x14ac:dyDescent="0.4">
      <c r="B56" s="308"/>
      <c r="C56" s="291">
        <v>6</v>
      </c>
      <c r="D56" s="313">
        <f>1.4*200/1000*1.1</f>
        <v>0.30800000000000005</v>
      </c>
      <c r="E56" s="314"/>
      <c r="F56" s="141"/>
      <c r="G56" s="141"/>
      <c r="H56" s="191">
        <f t="shared" si="0"/>
        <v>0</v>
      </c>
      <c r="I56" s="179">
        <f t="shared" si="1"/>
        <v>0</v>
      </c>
      <c r="J56" s="179">
        <f t="shared" si="2"/>
        <v>0</v>
      </c>
      <c r="K56" s="192">
        <f t="shared" si="3"/>
        <v>0</v>
      </c>
      <c r="L56" s="181">
        <f>C56*F56</f>
        <v>0</v>
      </c>
      <c r="M56" s="181">
        <f>C56*G56</f>
        <v>0</v>
      </c>
      <c r="N56" s="193">
        <f t="shared" si="4"/>
        <v>0</v>
      </c>
      <c r="O56" s="147" t="s">
        <v>166</v>
      </c>
      <c r="P56" s="148"/>
      <c r="Q56" s="160"/>
    </row>
    <row r="57" spans="2:17" ht="18" customHeight="1" thickBot="1" x14ac:dyDescent="0.45">
      <c r="B57" s="277"/>
      <c r="C57" s="294"/>
      <c r="D57" s="315">
        <f>2*200/1000*1.1</f>
        <v>0.44000000000000006</v>
      </c>
      <c r="E57" s="316"/>
      <c r="F57" s="164"/>
      <c r="G57" s="164"/>
      <c r="H57" s="165">
        <f t="shared" si="0"/>
        <v>0</v>
      </c>
      <c r="I57" s="166">
        <f t="shared" si="1"/>
        <v>0</v>
      </c>
      <c r="J57" s="166">
        <f t="shared" si="2"/>
        <v>0</v>
      </c>
      <c r="K57" s="167">
        <f t="shared" si="3"/>
        <v>0</v>
      </c>
      <c r="L57" s="168">
        <f>C56*F57</f>
        <v>0</v>
      </c>
      <c r="M57" s="168">
        <f>C56*G57</f>
        <v>0</v>
      </c>
      <c r="N57" s="169">
        <f t="shared" si="4"/>
        <v>0</v>
      </c>
      <c r="O57" s="129"/>
      <c r="P57" s="130" t="s">
        <v>166</v>
      </c>
      <c r="Q57" s="160"/>
    </row>
    <row r="58" spans="2:17" ht="18" customHeight="1" x14ac:dyDescent="0.4">
      <c r="B58" s="317" t="s">
        <v>170</v>
      </c>
      <c r="C58" s="319">
        <v>2</v>
      </c>
      <c r="D58" s="320">
        <f>0.85*200/1000*1.1</f>
        <v>0.18700000000000003</v>
      </c>
      <c r="E58" s="321"/>
      <c r="F58" s="194"/>
      <c r="G58" s="194"/>
      <c r="H58" s="195">
        <f t="shared" si="0"/>
        <v>0</v>
      </c>
      <c r="I58" s="196">
        <f t="shared" si="1"/>
        <v>0</v>
      </c>
      <c r="J58" s="196">
        <f t="shared" si="2"/>
        <v>0</v>
      </c>
      <c r="K58" s="197">
        <f t="shared" si="3"/>
        <v>0</v>
      </c>
      <c r="L58" s="198">
        <f>C58*F58</f>
        <v>0</v>
      </c>
      <c r="M58" s="198">
        <f>C58*G58</f>
        <v>0</v>
      </c>
      <c r="N58" s="199">
        <f t="shared" si="4"/>
        <v>0</v>
      </c>
      <c r="O58" s="200" t="s">
        <v>166</v>
      </c>
      <c r="P58" s="201"/>
      <c r="Q58" s="140">
        <f t="shared" ref="Q58:Q65" si="7">IF(H58&gt;0,1,0)</f>
        <v>0</v>
      </c>
    </row>
    <row r="59" spans="2:17" ht="18" customHeight="1" x14ac:dyDescent="0.4">
      <c r="B59" s="307"/>
      <c r="C59" s="287"/>
      <c r="D59" s="311">
        <f>1.5*200/1000*1.1</f>
        <v>0.33</v>
      </c>
      <c r="E59" s="312"/>
      <c r="F59" s="141"/>
      <c r="G59" s="141"/>
      <c r="H59" s="154">
        <f t="shared" si="0"/>
        <v>0</v>
      </c>
      <c r="I59" s="143">
        <f t="shared" si="1"/>
        <v>0</v>
      </c>
      <c r="J59" s="143">
        <f t="shared" si="2"/>
        <v>0</v>
      </c>
      <c r="K59" s="155">
        <f t="shared" si="3"/>
        <v>0</v>
      </c>
      <c r="L59" s="145">
        <f>C58*F59</f>
        <v>0</v>
      </c>
      <c r="M59" s="145">
        <f>C58*G59</f>
        <v>0</v>
      </c>
      <c r="N59" s="156">
        <f t="shared" si="4"/>
        <v>0</v>
      </c>
      <c r="O59" s="147"/>
      <c r="P59" s="148" t="s">
        <v>166</v>
      </c>
      <c r="Q59" s="140">
        <f t="shared" si="7"/>
        <v>0</v>
      </c>
    </row>
    <row r="60" spans="2:17" ht="18" customHeight="1" x14ac:dyDescent="0.4">
      <c r="B60" s="308"/>
      <c r="C60" s="291">
        <v>2.5</v>
      </c>
      <c r="D60" s="313">
        <f>0.94*200/1000*1.1</f>
        <v>0.20680000000000001</v>
      </c>
      <c r="E60" s="314"/>
      <c r="F60" s="141"/>
      <c r="G60" s="141"/>
      <c r="H60" s="191">
        <f t="shared" si="0"/>
        <v>0</v>
      </c>
      <c r="I60" s="179">
        <f t="shared" si="1"/>
        <v>0</v>
      </c>
      <c r="J60" s="179">
        <f t="shared" si="2"/>
        <v>0</v>
      </c>
      <c r="K60" s="192">
        <f t="shared" si="3"/>
        <v>0</v>
      </c>
      <c r="L60" s="181">
        <f>C60*F60</f>
        <v>0</v>
      </c>
      <c r="M60" s="181">
        <f>C60*G60</f>
        <v>0</v>
      </c>
      <c r="N60" s="193">
        <f t="shared" si="4"/>
        <v>0</v>
      </c>
      <c r="O60" s="147" t="s">
        <v>166</v>
      </c>
      <c r="P60" s="148"/>
      <c r="Q60" s="140">
        <f t="shared" si="7"/>
        <v>0</v>
      </c>
    </row>
    <row r="61" spans="2:17" ht="18" customHeight="1" x14ac:dyDescent="0.4">
      <c r="B61" s="308"/>
      <c r="C61" s="287"/>
      <c r="D61" s="311">
        <f>2*200/1000*1.1</f>
        <v>0.44000000000000006</v>
      </c>
      <c r="E61" s="312"/>
      <c r="F61" s="141"/>
      <c r="G61" s="141"/>
      <c r="H61" s="154">
        <f t="shared" si="0"/>
        <v>0</v>
      </c>
      <c r="I61" s="143">
        <f t="shared" si="1"/>
        <v>0</v>
      </c>
      <c r="J61" s="143">
        <f t="shared" si="2"/>
        <v>0</v>
      </c>
      <c r="K61" s="155">
        <f t="shared" si="3"/>
        <v>0</v>
      </c>
      <c r="L61" s="145">
        <f>C60*F61</f>
        <v>0</v>
      </c>
      <c r="M61" s="145">
        <f>C60*G61</f>
        <v>0</v>
      </c>
      <c r="N61" s="156">
        <f t="shared" si="4"/>
        <v>0</v>
      </c>
      <c r="O61" s="147"/>
      <c r="P61" s="148" t="s">
        <v>166</v>
      </c>
      <c r="Q61" s="140">
        <f t="shared" si="7"/>
        <v>0</v>
      </c>
    </row>
    <row r="62" spans="2:17" ht="18" customHeight="1" x14ac:dyDescent="0.4">
      <c r="B62" s="308"/>
      <c r="C62" s="291">
        <v>3</v>
      </c>
      <c r="D62" s="313">
        <f>0.94*200/1000*1.1</f>
        <v>0.20680000000000001</v>
      </c>
      <c r="E62" s="314"/>
      <c r="F62" s="141"/>
      <c r="G62" s="141"/>
      <c r="H62" s="191">
        <f t="shared" si="0"/>
        <v>0</v>
      </c>
      <c r="I62" s="179">
        <f t="shared" si="1"/>
        <v>0</v>
      </c>
      <c r="J62" s="179">
        <f t="shared" si="2"/>
        <v>0</v>
      </c>
      <c r="K62" s="192">
        <f t="shared" si="3"/>
        <v>0</v>
      </c>
      <c r="L62" s="181">
        <f>C62*F62</f>
        <v>0</v>
      </c>
      <c r="M62" s="181">
        <f>C62*G62</f>
        <v>0</v>
      </c>
      <c r="N62" s="193">
        <f t="shared" si="4"/>
        <v>0</v>
      </c>
      <c r="O62" s="147" t="s">
        <v>166</v>
      </c>
      <c r="P62" s="148"/>
      <c r="Q62" s="140">
        <f t="shared" si="7"/>
        <v>0</v>
      </c>
    </row>
    <row r="63" spans="2:17" ht="18" customHeight="1" x14ac:dyDescent="0.4">
      <c r="B63" s="308"/>
      <c r="C63" s="287"/>
      <c r="D63" s="311">
        <f>2*200/1000*1.1</f>
        <v>0.44000000000000006</v>
      </c>
      <c r="E63" s="312"/>
      <c r="F63" s="141"/>
      <c r="G63" s="141"/>
      <c r="H63" s="154">
        <f t="shared" si="0"/>
        <v>0</v>
      </c>
      <c r="I63" s="143">
        <f t="shared" si="1"/>
        <v>0</v>
      </c>
      <c r="J63" s="143">
        <f t="shared" si="2"/>
        <v>0</v>
      </c>
      <c r="K63" s="155">
        <f t="shared" si="3"/>
        <v>0</v>
      </c>
      <c r="L63" s="145">
        <f>C62*F63</f>
        <v>0</v>
      </c>
      <c r="M63" s="145">
        <f>C62*G63</f>
        <v>0</v>
      </c>
      <c r="N63" s="156">
        <f t="shared" si="4"/>
        <v>0</v>
      </c>
      <c r="O63" s="147"/>
      <c r="P63" s="148" t="s">
        <v>166</v>
      </c>
      <c r="Q63" s="140">
        <f t="shared" si="7"/>
        <v>0</v>
      </c>
    </row>
    <row r="64" spans="2:17" ht="18" customHeight="1" x14ac:dyDescent="0.4">
      <c r="B64" s="308"/>
      <c r="C64" s="291">
        <v>3.2</v>
      </c>
      <c r="D64" s="313">
        <f>1.3*200/1000*1.1</f>
        <v>0.28600000000000003</v>
      </c>
      <c r="E64" s="314"/>
      <c r="F64" s="141"/>
      <c r="G64" s="141"/>
      <c r="H64" s="191">
        <f t="shared" si="0"/>
        <v>0</v>
      </c>
      <c r="I64" s="179">
        <f t="shared" si="1"/>
        <v>0</v>
      </c>
      <c r="J64" s="179">
        <f t="shared" si="2"/>
        <v>0</v>
      </c>
      <c r="K64" s="192">
        <f t="shared" si="3"/>
        <v>0</v>
      </c>
      <c r="L64" s="181">
        <f>C64*F64</f>
        <v>0</v>
      </c>
      <c r="M64" s="181">
        <f>C64*G64</f>
        <v>0</v>
      </c>
      <c r="N64" s="193">
        <f t="shared" si="4"/>
        <v>0</v>
      </c>
      <c r="O64" s="147" t="s">
        <v>166</v>
      </c>
      <c r="P64" s="148"/>
      <c r="Q64" s="140">
        <f t="shared" si="7"/>
        <v>0</v>
      </c>
    </row>
    <row r="65" spans="2:31" ht="18" customHeight="1" x14ac:dyDescent="0.4">
      <c r="B65" s="308"/>
      <c r="C65" s="287"/>
      <c r="D65" s="311">
        <f>2*200/1000*1.1</f>
        <v>0.44000000000000006</v>
      </c>
      <c r="E65" s="312"/>
      <c r="F65" s="141"/>
      <c r="G65" s="141"/>
      <c r="H65" s="154">
        <f t="shared" si="0"/>
        <v>0</v>
      </c>
      <c r="I65" s="143">
        <f t="shared" si="1"/>
        <v>0</v>
      </c>
      <c r="J65" s="143">
        <f t="shared" si="2"/>
        <v>0</v>
      </c>
      <c r="K65" s="155">
        <f t="shared" si="3"/>
        <v>0</v>
      </c>
      <c r="L65" s="145">
        <f>C64*F65</f>
        <v>0</v>
      </c>
      <c r="M65" s="145">
        <f>C64*G65</f>
        <v>0</v>
      </c>
      <c r="N65" s="156">
        <f t="shared" si="4"/>
        <v>0</v>
      </c>
      <c r="O65" s="147"/>
      <c r="P65" s="148" t="s">
        <v>166</v>
      </c>
      <c r="Q65" s="140">
        <f t="shared" si="7"/>
        <v>0</v>
      </c>
    </row>
    <row r="66" spans="2:31" ht="18" customHeight="1" x14ac:dyDescent="0.4">
      <c r="B66" s="308"/>
      <c r="C66" s="291">
        <v>4</v>
      </c>
      <c r="D66" s="313">
        <f>1.5*200/1000*1.1</f>
        <v>0.33</v>
      </c>
      <c r="E66" s="314"/>
      <c r="F66" s="141"/>
      <c r="G66" s="141"/>
      <c r="H66" s="191">
        <f t="shared" si="0"/>
        <v>0</v>
      </c>
      <c r="I66" s="179">
        <f t="shared" si="1"/>
        <v>0</v>
      </c>
      <c r="J66" s="179">
        <f t="shared" si="2"/>
        <v>0</v>
      </c>
      <c r="K66" s="192">
        <f t="shared" si="3"/>
        <v>0</v>
      </c>
      <c r="L66" s="181">
        <f>C66*F66</f>
        <v>0</v>
      </c>
      <c r="M66" s="181">
        <f>C66*G66</f>
        <v>0</v>
      </c>
      <c r="N66" s="193">
        <f t="shared" si="4"/>
        <v>0</v>
      </c>
      <c r="O66" s="147" t="s">
        <v>166</v>
      </c>
      <c r="P66" s="148"/>
      <c r="Q66" s="160"/>
    </row>
    <row r="67" spans="2:31" ht="18" customHeight="1" x14ac:dyDescent="0.4">
      <c r="B67" s="308"/>
      <c r="C67" s="287"/>
      <c r="D67" s="311">
        <f>2.5*200/1000*1.1</f>
        <v>0.55000000000000004</v>
      </c>
      <c r="E67" s="312"/>
      <c r="F67" s="141"/>
      <c r="G67" s="141"/>
      <c r="H67" s="154">
        <f t="shared" si="0"/>
        <v>0</v>
      </c>
      <c r="I67" s="143">
        <f t="shared" si="1"/>
        <v>0</v>
      </c>
      <c r="J67" s="143">
        <f t="shared" si="2"/>
        <v>0</v>
      </c>
      <c r="K67" s="155">
        <f t="shared" si="3"/>
        <v>0</v>
      </c>
      <c r="L67" s="145">
        <f>C66*F67</f>
        <v>0</v>
      </c>
      <c r="M67" s="145">
        <f>C66*G67</f>
        <v>0</v>
      </c>
      <c r="N67" s="156">
        <f t="shared" si="4"/>
        <v>0</v>
      </c>
      <c r="O67" s="147"/>
      <c r="P67" s="148" t="s">
        <v>166</v>
      </c>
      <c r="Q67" s="160"/>
    </row>
    <row r="68" spans="2:31" ht="18" customHeight="1" x14ac:dyDescent="0.4">
      <c r="B68" s="308"/>
      <c r="C68" s="291">
        <v>5</v>
      </c>
      <c r="D68" s="313">
        <f>1.7*200/1000*1.1</f>
        <v>0.37400000000000005</v>
      </c>
      <c r="E68" s="314"/>
      <c r="F68" s="141"/>
      <c r="G68" s="141"/>
      <c r="H68" s="191">
        <f t="shared" si="0"/>
        <v>0</v>
      </c>
      <c r="I68" s="179">
        <f t="shared" si="1"/>
        <v>0</v>
      </c>
      <c r="J68" s="179">
        <f t="shared" si="2"/>
        <v>0</v>
      </c>
      <c r="K68" s="192">
        <f t="shared" si="3"/>
        <v>0</v>
      </c>
      <c r="L68" s="181">
        <f>C68*F68</f>
        <v>0</v>
      </c>
      <c r="M68" s="181">
        <f>C68*G68</f>
        <v>0</v>
      </c>
      <c r="N68" s="193">
        <f t="shared" si="4"/>
        <v>0</v>
      </c>
      <c r="O68" s="147" t="s">
        <v>166</v>
      </c>
      <c r="P68" s="148"/>
      <c r="Q68" s="160"/>
    </row>
    <row r="69" spans="2:31" ht="18" customHeight="1" x14ac:dyDescent="0.4">
      <c r="B69" s="318"/>
      <c r="C69" s="287"/>
      <c r="D69" s="311">
        <f>2.5*200/1000*1.1</f>
        <v>0.55000000000000004</v>
      </c>
      <c r="E69" s="312"/>
      <c r="F69" s="202"/>
      <c r="G69" s="202"/>
      <c r="H69" s="203">
        <f t="shared" si="0"/>
        <v>0</v>
      </c>
      <c r="I69" s="143">
        <f t="shared" si="1"/>
        <v>0</v>
      </c>
      <c r="J69" s="143">
        <f t="shared" si="2"/>
        <v>0</v>
      </c>
      <c r="K69" s="155">
        <f t="shared" si="3"/>
        <v>0</v>
      </c>
      <c r="L69" s="145">
        <f>C68*F69</f>
        <v>0</v>
      </c>
      <c r="M69" s="145">
        <f>C68*G69</f>
        <v>0</v>
      </c>
      <c r="N69" s="156">
        <f t="shared" si="4"/>
        <v>0</v>
      </c>
      <c r="O69" s="147"/>
      <c r="P69" s="148" t="s">
        <v>166</v>
      </c>
      <c r="Q69" s="160"/>
    </row>
    <row r="70" spans="2:31" ht="18" customHeight="1" x14ac:dyDescent="0.4">
      <c r="B70" s="318"/>
      <c r="C70" s="291">
        <v>6</v>
      </c>
      <c r="D70" s="313">
        <f>1.7*200/1000*1.1</f>
        <v>0.37400000000000005</v>
      </c>
      <c r="E70" s="314"/>
      <c r="F70" s="202"/>
      <c r="G70" s="202"/>
      <c r="H70" s="204">
        <f t="shared" si="0"/>
        <v>0</v>
      </c>
      <c r="I70" s="179">
        <f t="shared" si="1"/>
        <v>0</v>
      </c>
      <c r="J70" s="179">
        <f t="shared" si="2"/>
        <v>0</v>
      </c>
      <c r="K70" s="192">
        <f t="shared" si="3"/>
        <v>0</v>
      </c>
      <c r="L70" s="181">
        <f>C70*F70</f>
        <v>0</v>
      </c>
      <c r="M70" s="181">
        <f>C70*G70</f>
        <v>0</v>
      </c>
      <c r="N70" s="193">
        <f t="shared" si="4"/>
        <v>0</v>
      </c>
      <c r="O70" s="147" t="s">
        <v>166</v>
      </c>
      <c r="P70" s="148"/>
      <c r="Q70" s="160"/>
      <c r="R70" s="205"/>
      <c r="S70" s="205"/>
      <c r="T70" s="205"/>
      <c r="U70" s="205"/>
      <c r="V70" s="205"/>
      <c r="W70" s="205"/>
      <c r="X70" s="205"/>
      <c r="Y70" s="205"/>
      <c r="Z70" s="205"/>
      <c r="AA70" s="205"/>
      <c r="AB70" s="205"/>
      <c r="AC70" s="205"/>
      <c r="AD70" s="205"/>
      <c r="AE70" s="205"/>
    </row>
    <row r="71" spans="2:31" ht="18" customHeight="1" thickBot="1" x14ac:dyDescent="0.45">
      <c r="B71" s="277"/>
      <c r="C71" s="294"/>
      <c r="D71" s="315">
        <f>2.5*200/1000*1.1</f>
        <v>0.55000000000000004</v>
      </c>
      <c r="E71" s="316"/>
      <c r="F71" s="164"/>
      <c r="G71" s="164"/>
      <c r="H71" s="165">
        <f t="shared" si="0"/>
        <v>0</v>
      </c>
      <c r="I71" s="166">
        <f t="shared" si="1"/>
        <v>0</v>
      </c>
      <c r="J71" s="166">
        <f t="shared" si="2"/>
        <v>0</v>
      </c>
      <c r="K71" s="167">
        <f t="shared" si="3"/>
        <v>0</v>
      </c>
      <c r="L71" s="168">
        <f>C70*F71</f>
        <v>0</v>
      </c>
      <c r="M71" s="168">
        <f>C70*G71</f>
        <v>0</v>
      </c>
      <c r="N71" s="169">
        <f t="shared" si="4"/>
        <v>0</v>
      </c>
      <c r="O71" s="129"/>
      <c r="P71" s="130" t="s">
        <v>166</v>
      </c>
      <c r="Q71" s="160"/>
      <c r="R71" s="206"/>
      <c r="S71" s="206"/>
      <c r="T71" s="206"/>
      <c r="U71" s="207"/>
      <c r="V71" s="206"/>
      <c r="W71" s="205"/>
      <c r="X71" s="205"/>
      <c r="Y71" s="205"/>
      <c r="Z71" s="205"/>
      <c r="AA71" s="205"/>
      <c r="AB71" s="205"/>
      <c r="AC71" s="205"/>
      <c r="AD71" s="205"/>
      <c r="AE71" s="205"/>
    </row>
    <row r="72" spans="2:31" ht="18" customHeight="1" x14ac:dyDescent="0.4">
      <c r="B72" s="121"/>
      <c r="C72" s="121"/>
      <c r="D72" s="121"/>
      <c r="E72" s="208"/>
      <c r="F72" s="209">
        <f t="shared" ref="F72:N72" si="8">SUM(F18:F71)</f>
        <v>4</v>
      </c>
      <c r="G72" s="209">
        <f t="shared" si="8"/>
        <v>1</v>
      </c>
      <c r="H72" s="209">
        <f t="shared" si="8"/>
        <v>5</v>
      </c>
      <c r="I72" s="208">
        <f t="shared" si="8"/>
        <v>0.8</v>
      </c>
      <c r="J72" s="208">
        <f t="shared" si="8"/>
        <v>0.2</v>
      </c>
      <c r="K72" s="210">
        <f t="shared" si="8"/>
        <v>1</v>
      </c>
      <c r="L72" s="211">
        <f t="shared" si="8"/>
        <v>20</v>
      </c>
      <c r="M72" s="211">
        <f t="shared" si="8"/>
        <v>5</v>
      </c>
      <c r="N72" s="211">
        <f t="shared" si="8"/>
        <v>25</v>
      </c>
      <c r="O72" s="123"/>
      <c r="P72" s="123"/>
      <c r="Q72" s="212">
        <f>SUM(Q18:Q71)</f>
        <v>0</v>
      </c>
      <c r="R72" s="205"/>
      <c r="S72" s="205"/>
      <c r="T72" s="205"/>
      <c r="U72" s="205"/>
      <c r="V72" s="205"/>
      <c r="W72" s="205"/>
      <c r="X72" s="205"/>
      <c r="Y72" s="205"/>
      <c r="Z72" s="205"/>
      <c r="AA72" s="205"/>
      <c r="AB72" s="205"/>
      <c r="AC72" s="205"/>
      <c r="AD72" s="205"/>
      <c r="AE72" s="205"/>
    </row>
    <row r="73" spans="2:31" x14ac:dyDescent="0.4">
      <c r="B73" s="121"/>
      <c r="C73" s="121"/>
      <c r="D73" s="121"/>
      <c r="E73" s="208"/>
      <c r="F73" s="208"/>
      <c r="G73" s="208"/>
      <c r="H73" s="209"/>
      <c r="I73" s="210"/>
      <c r="J73" s="210"/>
      <c r="K73" s="213"/>
      <c r="L73" s="213"/>
      <c r="M73" s="123"/>
      <c r="N73" s="123"/>
      <c r="O73" s="123"/>
      <c r="R73" s="205"/>
      <c r="S73" s="205"/>
      <c r="T73" s="205"/>
      <c r="U73" s="205"/>
      <c r="V73" s="205"/>
      <c r="W73" s="205"/>
      <c r="X73" s="205"/>
      <c r="Y73" s="205"/>
      <c r="Z73" s="205"/>
      <c r="AA73" s="205"/>
      <c r="AB73" s="205"/>
      <c r="AC73" s="205"/>
      <c r="AD73" s="205"/>
      <c r="AE73" s="205"/>
    </row>
    <row r="74" spans="2:31" ht="14.25" thickBot="1" x14ac:dyDescent="0.45">
      <c r="B74" s="121"/>
      <c r="C74" s="209"/>
      <c r="D74" s="124"/>
      <c r="E74" s="124"/>
      <c r="F74" s="124"/>
      <c r="G74" s="124"/>
      <c r="H74" s="209"/>
      <c r="I74" s="213"/>
      <c r="J74" s="213"/>
      <c r="K74" s="213"/>
      <c r="L74" s="213"/>
      <c r="M74" s="123"/>
      <c r="N74" s="123"/>
      <c r="O74" s="123"/>
      <c r="P74" s="123"/>
      <c r="Q74" s="123"/>
      <c r="R74" s="205"/>
      <c r="S74" s="205"/>
      <c r="T74" s="205"/>
      <c r="U74" s="205"/>
      <c r="V74" s="205"/>
      <c r="W74" s="205"/>
      <c r="X74" s="205"/>
      <c r="Y74" s="205"/>
      <c r="Z74" s="205"/>
      <c r="AA74" s="205"/>
      <c r="AB74" s="205"/>
      <c r="AC74" s="205"/>
      <c r="AD74" s="205"/>
      <c r="AE74" s="205"/>
    </row>
    <row r="75" spans="2:31" ht="18" customHeight="1" x14ac:dyDescent="0.4">
      <c r="B75" s="121"/>
      <c r="C75" s="209"/>
      <c r="D75" s="124"/>
      <c r="E75" s="124"/>
      <c r="F75" s="124"/>
      <c r="G75" s="124"/>
      <c r="H75" s="214" t="s">
        <v>155</v>
      </c>
      <c r="I75" s="344" t="s">
        <v>171</v>
      </c>
      <c r="J75" s="345"/>
      <c r="K75" s="281" t="s">
        <v>157</v>
      </c>
      <c r="L75" s="348"/>
      <c r="M75" s="348" t="s">
        <v>172</v>
      </c>
      <c r="N75" s="322" t="s">
        <v>173</v>
      </c>
      <c r="O75" s="323"/>
      <c r="P75" s="324"/>
      <c r="Q75" s="123"/>
      <c r="R75" s="215"/>
      <c r="S75" s="216"/>
      <c r="T75" s="216"/>
      <c r="U75" s="216"/>
      <c r="V75" s="216"/>
      <c r="W75" s="216"/>
      <c r="X75" s="216"/>
      <c r="Y75" s="216"/>
      <c r="Z75" s="216"/>
      <c r="AA75" s="216"/>
      <c r="AB75" s="216"/>
      <c r="AC75" s="216"/>
      <c r="AD75" s="205"/>
      <c r="AE75" s="205"/>
    </row>
    <row r="76" spans="2:31" ht="13.5" customHeight="1" thickBot="1" x14ac:dyDescent="0.45">
      <c r="B76" s="121"/>
      <c r="C76" s="209"/>
      <c r="D76" s="124"/>
      <c r="E76" s="124"/>
      <c r="F76" s="124"/>
      <c r="G76" s="124"/>
      <c r="H76" s="217"/>
      <c r="I76" s="346"/>
      <c r="J76" s="347"/>
      <c r="K76" s="218" t="s">
        <v>174</v>
      </c>
      <c r="L76" s="219" t="s">
        <v>175</v>
      </c>
      <c r="M76" s="349"/>
      <c r="N76" s="325"/>
      <c r="O76" s="326"/>
      <c r="P76" s="327"/>
      <c r="R76" s="216"/>
      <c r="S76" s="216"/>
      <c r="T76" s="216"/>
      <c r="U76" s="216"/>
      <c r="V76" s="216"/>
      <c r="W76" s="216"/>
      <c r="X76" s="216"/>
      <c r="Y76" s="216"/>
      <c r="Z76" s="216"/>
      <c r="AA76" s="216"/>
      <c r="AB76" s="216"/>
      <c r="AC76" s="216"/>
      <c r="AD76" s="205"/>
      <c r="AE76" s="205"/>
    </row>
    <row r="77" spans="2:31" ht="22.5" customHeight="1" thickBot="1" x14ac:dyDescent="0.45">
      <c r="B77" s="328" t="s">
        <v>176</v>
      </c>
      <c r="C77" s="329"/>
      <c r="D77" s="329"/>
      <c r="E77" s="329"/>
      <c r="F77" s="329"/>
      <c r="G77" s="330"/>
      <c r="H77" s="220" t="str">
        <f>IF(H72&gt;10,"×","〇")</f>
        <v>〇</v>
      </c>
      <c r="I77" s="331" t="str">
        <f>IF(K72&gt;2,"×","〇")</f>
        <v>〇</v>
      </c>
      <c r="J77" s="332"/>
      <c r="K77" s="221" t="str">
        <f>IF(Q72=0,IF(N72&lt;10,"×","〇"),IF(N72&lt;16,"×","〇"))</f>
        <v>〇</v>
      </c>
      <c r="L77" s="222" t="str">
        <f>IF(OR(L72&gt;20,N72&gt;26),"×",IF(N72=0,"×","〇"))</f>
        <v>〇</v>
      </c>
      <c r="M77" s="222" t="str">
        <f>IF(AND(H77="〇",I77="〇",K77="〇",L77="〇"),"〇","×")</f>
        <v>〇</v>
      </c>
      <c r="N77" s="333">
        <f>IF(M77="×","－",K86)</f>
        <v>1</v>
      </c>
      <c r="O77" s="334"/>
      <c r="P77" s="335"/>
      <c r="R77" s="223"/>
      <c r="S77" s="223"/>
      <c r="T77" s="206"/>
      <c r="U77" s="206"/>
      <c r="V77" s="206"/>
      <c r="W77" s="206"/>
      <c r="X77" s="206"/>
      <c r="Y77" s="224"/>
      <c r="Z77" s="206"/>
      <c r="AA77" s="206"/>
      <c r="AB77" s="206"/>
      <c r="AC77" s="206"/>
      <c r="AD77" s="205"/>
      <c r="AE77" s="205"/>
    </row>
    <row r="78" spans="2:31" x14ac:dyDescent="0.4">
      <c r="B78" s="121"/>
      <c r="C78" s="121"/>
      <c r="D78" s="121"/>
      <c r="E78" s="121"/>
      <c r="F78" s="121"/>
      <c r="G78" s="121"/>
      <c r="H78" s="121"/>
      <c r="I78" s="121"/>
      <c r="J78" s="121"/>
      <c r="K78" s="121"/>
      <c r="L78" s="121"/>
      <c r="M78" s="123"/>
      <c r="N78" s="123"/>
      <c r="O78" s="123"/>
      <c r="R78" s="223"/>
      <c r="S78" s="206"/>
      <c r="T78" s="206"/>
      <c r="U78" s="206"/>
      <c r="V78" s="224"/>
      <c r="W78" s="224"/>
      <c r="X78" s="224"/>
      <c r="Y78" s="224"/>
      <c r="Z78" s="224"/>
      <c r="AA78" s="224"/>
      <c r="AB78" s="224"/>
      <c r="AC78" s="224"/>
      <c r="AD78" s="205"/>
      <c r="AE78" s="205"/>
    </row>
    <row r="79" spans="2:31" ht="14.25" thickBot="1" x14ac:dyDescent="0.45">
      <c r="B79" s="121" t="s">
        <v>177</v>
      </c>
      <c r="C79" s="121"/>
      <c r="D79" s="121"/>
      <c r="E79" s="121"/>
      <c r="F79" s="121"/>
      <c r="G79" s="121"/>
      <c r="H79" s="121"/>
      <c r="I79" s="121"/>
      <c r="J79" s="121"/>
      <c r="K79" s="121"/>
      <c r="L79" s="121"/>
      <c r="M79" s="123"/>
      <c r="N79" s="123"/>
      <c r="O79" s="123"/>
      <c r="R79" s="223"/>
      <c r="S79" s="224"/>
      <c r="T79" s="206"/>
      <c r="U79" s="206"/>
      <c r="V79" s="206"/>
      <c r="W79" s="206"/>
      <c r="X79" s="206"/>
      <c r="Y79" s="206"/>
      <c r="Z79" s="224"/>
      <c r="AA79" s="224"/>
      <c r="AB79" s="224"/>
      <c r="AC79" s="224"/>
      <c r="AD79" s="205"/>
      <c r="AE79" s="205"/>
    </row>
    <row r="80" spans="2:31" ht="14.25" thickBot="1" x14ac:dyDescent="0.45">
      <c r="B80" s="336" t="s">
        <v>178</v>
      </c>
      <c r="C80" s="337"/>
      <c r="D80" s="121"/>
      <c r="H80" s="338" t="s">
        <v>179</v>
      </c>
      <c r="I80" s="339"/>
      <c r="J80" s="340"/>
      <c r="K80" s="121"/>
      <c r="L80" s="121"/>
      <c r="M80" s="123"/>
      <c r="N80" s="123"/>
      <c r="O80" s="123"/>
      <c r="R80" s="223"/>
      <c r="S80" s="224"/>
      <c r="T80" s="224"/>
      <c r="U80" s="224"/>
      <c r="V80" s="224"/>
      <c r="W80" s="224"/>
      <c r="X80" s="224"/>
      <c r="Y80" s="206"/>
      <c r="Z80" s="224"/>
      <c r="AA80" s="206"/>
      <c r="AB80" s="206"/>
      <c r="AC80" s="224"/>
      <c r="AD80" s="205"/>
      <c r="AE80" s="205"/>
    </row>
    <row r="81" spans="2:31" ht="27" customHeight="1" thickBot="1" x14ac:dyDescent="0.45">
      <c r="B81" s="225">
        <v>1</v>
      </c>
      <c r="C81" s="226" t="s">
        <v>180</v>
      </c>
      <c r="D81" s="121"/>
      <c r="H81" s="341">
        <f>IF(I77="×","-",IF(N77=2.5,(N77-B81)*1000/100,(K86-B81)*1000/100))</f>
        <v>0</v>
      </c>
      <c r="I81" s="342"/>
      <c r="J81" s="227" t="s">
        <v>181</v>
      </c>
      <c r="K81" s="121"/>
      <c r="L81" s="121"/>
      <c r="M81" s="123"/>
      <c r="N81" s="123"/>
      <c r="O81" s="123"/>
      <c r="R81" s="223"/>
      <c r="S81" s="224"/>
      <c r="T81" s="206"/>
      <c r="U81" s="206"/>
      <c r="V81" s="206"/>
      <c r="W81" s="206"/>
      <c r="X81" s="206"/>
      <c r="Y81" s="224"/>
      <c r="Z81" s="224"/>
      <c r="AA81" s="224"/>
      <c r="AB81" s="224"/>
      <c r="AC81" s="224"/>
      <c r="AD81" s="205"/>
      <c r="AE81" s="205"/>
    </row>
    <row r="82" spans="2:31" x14ac:dyDescent="0.4">
      <c r="B82" s="121" t="s">
        <v>182</v>
      </c>
      <c r="C82" s="121"/>
      <c r="D82" s="121"/>
      <c r="E82" s="121"/>
      <c r="F82" s="121"/>
      <c r="G82" s="121"/>
      <c r="H82" s="121"/>
      <c r="I82" s="121" t="s">
        <v>183</v>
      </c>
      <c r="J82" s="121"/>
      <c r="K82" s="121"/>
      <c r="L82" s="121"/>
      <c r="M82" s="123"/>
      <c r="N82" s="123"/>
      <c r="O82" s="123"/>
      <c r="R82" s="223"/>
      <c r="S82" s="224"/>
      <c r="T82" s="224"/>
      <c r="U82" s="224"/>
      <c r="V82" s="224"/>
      <c r="W82" s="224"/>
      <c r="X82" s="224"/>
      <c r="Y82" s="206"/>
      <c r="Z82" s="224"/>
      <c r="AA82" s="206"/>
      <c r="AB82" s="206"/>
      <c r="AC82" s="224"/>
      <c r="AD82" s="205"/>
      <c r="AE82" s="205"/>
    </row>
    <row r="83" spans="2:31" ht="15" customHeight="1" x14ac:dyDescent="0.4">
      <c r="B83" s="121"/>
      <c r="C83" s="121"/>
      <c r="D83" s="121"/>
      <c r="E83" s="121"/>
      <c r="F83" s="121"/>
      <c r="G83" s="121"/>
      <c r="H83" s="121"/>
      <c r="I83" s="121"/>
      <c r="J83" s="121"/>
      <c r="K83" s="121"/>
      <c r="L83" s="121"/>
      <c r="M83" s="123"/>
      <c r="N83" s="123"/>
      <c r="O83" s="123"/>
      <c r="R83" s="205"/>
      <c r="S83" s="205"/>
      <c r="T83" s="205"/>
      <c r="U83" s="205"/>
      <c r="V83" s="205"/>
      <c r="W83" s="205"/>
      <c r="X83" s="205"/>
      <c r="Y83" s="205"/>
      <c r="Z83" s="205"/>
      <c r="AA83" s="205"/>
      <c r="AB83" s="205"/>
      <c r="AC83" s="205"/>
      <c r="AD83" s="205"/>
      <c r="AE83" s="205"/>
    </row>
    <row r="84" spans="2:31" ht="15" customHeight="1" thickBot="1" x14ac:dyDescent="0.45">
      <c r="B84" s="121" t="s">
        <v>184</v>
      </c>
      <c r="C84" s="121"/>
      <c r="D84" s="121"/>
      <c r="E84" s="121" t="s">
        <v>185</v>
      </c>
      <c r="F84" s="121"/>
      <c r="G84" s="121"/>
      <c r="H84" s="121" t="s">
        <v>186</v>
      </c>
      <c r="I84" s="121"/>
      <c r="J84" s="123"/>
      <c r="K84" s="123" t="s">
        <v>186</v>
      </c>
      <c r="L84" s="123"/>
      <c r="R84" s="205"/>
      <c r="S84" s="205"/>
      <c r="T84" s="205"/>
      <c r="U84" s="205"/>
      <c r="V84" s="205"/>
      <c r="W84" s="205"/>
      <c r="X84" s="205"/>
      <c r="Y84" s="205"/>
      <c r="Z84" s="205"/>
      <c r="AA84" s="205"/>
      <c r="AB84" s="205"/>
      <c r="AC84" s="205"/>
      <c r="AD84" s="205"/>
      <c r="AE84" s="205"/>
    </row>
    <row r="85" spans="2:31" ht="15" customHeight="1" x14ac:dyDescent="0.4">
      <c r="B85" s="228" t="s">
        <v>187</v>
      </c>
      <c r="C85" s="229"/>
      <c r="D85" s="343" t="s">
        <v>188</v>
      </c>
      <c r="E85" s="230" t="s">
        <v>189</v>
      </c>
      <c r="F85" s="229"/>
      <c r="G85" s="343" t="s">
        <v>188</v>
      </c>
      <c r="H85" s="230" t="s">
        <v>190</v>
      </c>
      <c r="I85" s="229"/>
      <c r="J85" s="343" t="s">
        <v>191</v>
      </c>
      <c r="K85" s="231" t="s">
        <v>192</v>
      </c>
      <c r="L85" s="232"/>
    </row>
    <row r="86" spans="2:31" ht="15" customHeight="1" thickBot="1" x14ac:dyDescent="0.45">
      <c r="B86" s="233">
        <v>3.5</v>
      </c>
      <c r="C86" s="234" t="s">
        <v>180</v>
      </c>
      <c r="D86" s="343"/>
      <c r="E86" s="235">
        <v>1.5</v>
      </c>
      <c r="F86" s="234" t="s">
        <v>180</v>
      </c>
      <c r="G86" s="343"/>
      <c r="H86" s="233">
        <f>K72</f>
        <v>1</v>
      </c>
      <c r="I86" s="234" t="s">
        <v>180</v>
      </c>
      <c r="J86" s="343"/>
      <c r="K86" s="236">
        <f>B86-E86-H86</f>
        <v>1</v>
      </c>
      <c r="L86" s="237" t="s">
        <v>180</v>
      </c>
    </row>
    <row r="87" spans="2:31" ht="15" customHeight="1" x14ac:dyDescent="0.4">
      <c r="B87" s="121"/>
      <c r="C87" s="121"/>
      <c r="D87" s="121"/>
      <c r="E87" s="121"/>
      <c r="F87" s="121"/>
      <c r="G87" s="121"/>
      <c r="H87" s="121"/>
      <c r="I87" s="121"/>
      <c r="J87" s="123"/>
      <c r="K87" s="238" t="s">
        <v>193</v>
      </c>
    </row>
    <row r="88" spans="2:31" ht="15" customHeight="1" x14ac:dyDescent="0.4">
      <c r="B88" s="121"/>
      <c r="C88" s="121"/>
      <c r="D88" s="121"/>
      <c r="E88" s="121"/>
      <c r="F88" s="121"/>
      <c r="G88" s="121"/>
      <c r="H88" s="121"/>
      <c r="I88" s="121"/>
      <c r="J88" s="121"/>
      <c r="K88" s="121"/>
      <c r="L88" s="123"/>
      <c r="M88" s="123"/>
      <c r="N88" s="123"/>
      <c r="O88" s="115"/>
    </row>
    <row r="89" spans="2:31" ht="15" customHeight="1" x14ac:dyDescent="0.4">
      <c r="B89" s="121"/>
      <c r="C89" s="121"/>
      <c r="D89" s="121"/>
      <c r="E89" s="121"/>
      <c r="F89" s="121"/>
      <c r="G89" s="121"/>
      <c r="H89" s="121"/>
      <c r="I89" s="121"/>
      <c r="J89" s="121"/>
      <c r="K89" s="121"/>
      <c r="L89" s="121"/>
      <c r="M89" s="123"/>
      <c r="N89" s="123"/>
      <c r="O89" s="123"/>
    </row>
    <row r="90" spans="2:31" ht="15" customHeight="1" x14ac:dyDescent="0.4">
      <c r="B90" s="121"/>
      <c r="C90" s="121"/>
      <c r="D90" s="121"/>
      <c r="E90" s="121"/>
      <c r="F90" s="121"/>
      <c r="G90" s="121"/>
      <c r="H90" s="121"/>
      <c r="I90" s="121"/>
      <c r="J90" s="121"/>
      <c r="K90" s="121"/>
      <c r="L90" s="121"/>
      <c r="M90" s="123"/>
      <c r="N90" s="123"/>
      <c r="O90" s="123"/>
    </row>
    <row r="91" spans="2:31" ht="15" customHeight="1" x14ac:dyDescent="0.4">
      <c r="B91" s="121"/>
      <c r="C91" s="121"/>
      <c r="D91" s="121"/>
      <c r="E91" s="121"/>
      <c r="F91" s="121"/>
      <c r="G91" s="121"/>
      <c r="H91" s="121"/>
      <c r="I91" s="121"/>
      <c r="J91" s="121"/>
      <c r="K91" s="121"/>
      <c r="L91" s="121"/>
      <c r="M91" s="123"/>
      <c r="N91" s="123"/>
      <c r="O91" s="123"/>
    </row>
    <row r="92" spans="2:31" ht="15" customHeight="1" x14ac:dyDescent="0.4">
      <c r="B92" s="121"/>
      <c r="C92" s="121"/>
      <c r="D92" s="121"/>
      <c r="E92" s="121"/>
      <c r="F92" s="121"/>
      <c r="G92" s="121"/>
      <c r="H92" s="121"/>
      <c r="I92" s="121"/>
      <c r="J92" s="121"/>
      <c r="K92" s="121"/>
      <c r="L92" s="121"/>
      <c r="M92" s="123"/>
      <c r="N92" s="123"/>
      <c r="O92" s="123"/>
    </row>
    <row r="93" spans="2:31" x14ac:dyDescent="0.4">
      <c r="B93" s="121"/>
      <c r="C93" s="121"/>
      <c r="D93" s="121"/>
      <c r="E93" s="121"/>
      <c r="F93" s="121"/>
      <c r="G93" s="121"/>
      <c r="H93" s="121"/>
      <c r="I93" s="121"/>
      <c r="J93" s="121"/>
      <c r="K93" s="121"/>
      <c r="L93" s="121"/>
      <c r="M93" s="123"/>
      <c r="N93" s="123"/>
      <c r="O93" s="123"/>
    </row>
    <row r="94" spans="2:31" x14ac:dyDescent="0.4">
      <c r="B94" s="121"/>
      <c r="C94" s="121"/>
      <c r="D94" s="121"/>
      <c r="E94" s="121"/>
      <c r="F94" s="121"/>
      <c r="G94" s="121"/>
      <c r="H94" s="121"/>
      <c r="I94" s="121"/>
      <c r="J94" s="121"/>
      <c r="K94" s="121"/>
      <c r="L94" s="121"/>
      <c r="N94" s="123"/>
      <c r="O94" s="123"/>
    </row>
    <row r="95" spans="2:31" x14ac:dyDescent="0.4">
      <c r="O95" s="123"/>
    </row>
  </sheetData>
  <sheetProtection algorithmName="SHA-512" hashValue="+PAiCdXPzqdfPVdY/RFYrTxy0SkhbVEeUCS8zHOjyjiWCvb8D7EoD7Y/MfUUK+AhK0WFlviYbC7sIbiHm0i1jQ==" saltValue="D1SeVh68Qq/Ucd+PcgtiXg==" spinCount="100000" sheet="1" formatCells="0" selectLockedCells="1"/>
  <mergeCells count="107">
    <mergeCell ref="B80:C80"/>
    <mergeCell ref="H80:J80"/>
    <mergeCell ref="H81:I81"/>
    <mergeCell ref="D85:D86"/>
    <mergeCell ref="G85:G86"/>
    <mergeCell ref="J85:J86"/>
    <mergeCell ref="I75:J76"/>
    <mergeCell ref="K75:L75"/>
    <mergeCell ref="M75:M76"/>
    <mergeCell ref="N75:P76"/>
    <mergeCell ref="B77:G77"/>
    <mergeCell ref="I77:J77"/>
    <mergeCell ref="N77:P77"/>
    <mergeCell ref="C68:C69"/>
    <mergeCell ref="D68:E68"/>
    <mergeCell ref="D69:E69"/>
    <mergeCell ref="C70:C71"/>
    <mergeCell ref="D70:E70"/>
    <mergeCell ref="D71:E71"/>
    <mergeCell ref="C64:C65"/>
    <mergeCell ref="D64:E64"/>
    <mergeCell ref="D65:E65"/>
    <mergeCell ref="C66:C67"/>
    <mergeCell ref="D66:E66"/>
    <mergeCell ref="D67:E67"/>
    <mergeCell ref="B58:B71"/>
    <mergeCell ref="C58:C59"/>
    <mergeCell ref="D58:E58"/>
    <mergeCell ref="D59:E59"/>
    <mergeCell ref="C60:C61"/>
    <mergeCell ref="D60:E60"/>
    <mergeCell ref="D61:E61"/>
    <mergeCell ref="C62:C63"/>
    <mergeCell ref="D62:E62"/>
    <mergeCell ref="D63:E63"/>
    <mergeCell ref="B44:B57"/>
    <mergeCell ref="C44:C45"/>
    <mergeCell ref="D44:E44"/>
    <mergeCell ref="D45:E45"/>
    <mergeCell ref="C46:C47"/>
    <mergeCell ref="D46:E46"/>
    <mergeCell ref="D47:E47"/>
    <mergeCell ref="C48:C49"/>
    <mergeCell ref="D48:E48"/>
    <mergeCell ref="D49:E49"/>
    <mergeCell ref="C54:C55"/>
    <mergeCell ref="D54:E54"/>
    <mergeCell ref="D55:E55"/>
    <mergeCell ref="C56:C57"/>
    <mergeCell ref="D56:E56"/>
    <mergeCell ref="D57:E57"/>
    <mergeCell ref="C50:C51"/>
    <mergeCell ref="D50:E50"/>
    <mergeCell ref="D51:E51"/>
    <mergeCell ref="C52:C53"/>
    <mergeCell ref="D52:E52"/>
    <mergeCell ref="D53:E53"/>
    <mergeCell ref="B38:B43"/>
    <mergeCell ref="C38:C39"/>
    <mergeCell ref="D38:E38"/>
    <mergeCell ref="D39:E39"/>
    <mergeCell ref="C40:C41"/>
    <mergeCell ref="D40:E40"/>
    <mergeCell ref="D41:E41"/>
    <mergeCell ref="C42:C43"/>
    <mergeCell ref="D42:E42"/>
    <mergeCell ref="D43:E43"/>
    <mergeCell ref="C24:C25"/>
    <mergeCell ref="D24:E24"/>
    <mergeCell ref="D25:E25"/>
    <mergeCell ref="C26:C27"/>
    <mergeCell ref="D26:E26"/>
    <mergeCell ref="D27:E27"/>
    <mergeCell ref="B32:B37"/>
    <mergeCell ref="C32:C33"/>
    <mergeCell ref="D32:E32"/>
    <mergeCell ref="D33:E33"/>
    <mergeCell ref="C34:C35"/>
    <mergeCell ref="D34:E34"/>
    <mergeCell ref="D35:E35"/>
    <mergeCell ref="C36:C37"/>
    <mergeCell ref="D36:E36"/>
    <mergeCell ref="D37:E37"/>
    <mergeCell ref="B3:E4"/>
    <mergeCell ref="B16:B17"/>
    <mergeCell ref="C16:C17"/>
    <mergeCell ref="D16:E17"/>
    <mergeCell ref="F16:H16"/>
    <mergeCell ref="I16:K16"/>
    <mergeCell ref="L16:N16"/>
    <mergeCell ref="O16:P16"/>
    <mergeCell ref="B18:B31"/>
    <mergeCell ref="C18:C19"/>
    <mergeCell ref="D18:E18"/>
    <mergeCell ref="D19:E19"/>
    <mergeCell ref="C20:C21"/>
    <mergeCell ref="D20:E20"/>
    <mergeCell ref="D21:E21"/>
    <mergeCell ref="C22:C23"/>
    <mergeCell ref="C28:C29"/>
    <mergeCell ref="D28:E28"/>
    <mergeCell ref="D29:E29"/>
    <mergeCell ref="C30:C31"/>
    <mergeCell ref="D30:E30"/>
    <mergeCell ref="D31:E31"/>
    <mergeCell ref="D22:E22"/>
    <mergeCell ref="D23:E23"/>
  </mergeCells>
  <phoneticPr fontId="2"/>
  <dataValidations count="1">
    <dataValidation type="decimal" operator="lessThanOrEqual" allowBlank="1" showInputMessage="1" showErrorMessage="1" error="負荷オーバーです" sqref="B81 IX81 ST81 ACP81 AML81 AWH81 BGD81 BPZ81 BZV81 CJR81 CTN81 DDJ81 DNF81 DXB81 EGX81 EQT81 FAP81 FKL81 FUH81 GED81 GNZ81 GXV81 HHR81 HRN81 IBJ81 ILF81 IVB81 JEX81 JOT81 JYP81 KIL81 KSH81 LCD81 LLZ81 LVV81 MFR81 MPN81 MZJ81 NJF81 NTB81 OCX81 OMT81 OWP81 PGL81 PQH81 QAD81 QJZ81 QTV81 RDR81 RNN81 RXJ81 SHF81 SRB81 TAX81 TKT81 TUP81 UEL81 UOH81 UYD81 VHZ81 VRV81 WBR81 WLN81 WVJ81 B65617 IX65617 ST65617 ACP65617 AML65617 AWH65617 BGD65617 BPZ65617 BZV65617 CJR65617 CTN65617 DDJ65617 DNF65617 DXB65617 EGX65617 EQT65617 FAP65617 FKL65617 FUH65617 GED65617 GNZ65617 GXV65617 HHR65617 HRN65617 IBJ65617 ILF65617 IVB65617 JEX65617 JOT65617 JYP65617 KIL65617 KSH65617 LCD65617 LLZ65617 LVV65617 MFR65617 MPN65617 MZJ65617 NJF65617 NTB65617 OCX65617 OMT65617 OWP65617 PGL65617 PQH65617 QAD65617 QJZ65617 QTV65617 RDR65617 RNN65617 RXJ65617 SHF65617 SRB65617 TAX65617 TKT65617 TUP65617 UEL65617 UOH65617 UYD65617 VHZ65617 VRV65617 WBR65617 WLN65617 WVJ65617 B131153 IX131153 ST131153 ACP131153 AML131153 AWH131153 BGD131153 BPZ131153 BZV131153 CJR131153 CTN131153 DDJ131153 DNF131153 DXB131153 EGX131153 EQT131153 FAP131153 FKL131153 FUH131153 GED131153 GNZ131153 GXV131153 HHR131153 HRN131153 IBJ131153 ILF131153 IVB131153 JEX131153 JOT131153 JYP131153 KIL131153 KSH131153 LCD131153 LLZ131153 LVV131153 MFR131153 MPN131153 MZJ131153 NJF131153 NTB131153 OCX131153 OMT131153 OWP131153 PGL131153 PQH131153 QAD131153 QJZ131153 QTV131153 RDR131153 RNN131153 RXJ131153 SHF131153 SRB131153 TAX131153 TKT131153 TUP131153 UEL131153 UOH131153 UYD131153 VHZ131153 VRV131153 WBR131153 WLN131153 WVJ131153 B196689 IX196689 ST196689 ACP196689 AML196689 AWH196689 BGD196689 BPZ196689 BZV196689 CJR196689 CTN196689 DDJ196689 DNF196689 DXB196689 EGX196689 EQT196689 FAP196689 FKL196689 FUH196689 GED196689 GNZ196689 GXV196689 HHR196689 HRN196689 IBJ196689 ILF196689 IVB196689 JEX196689 JOT196689 JYP196689 KIL196689 KSH196689 LCD196689 LLZ196689 LVV196689 MFR196689 MPN196689 MZJ196689 NJF196689 NTB196689 OCX196689 OMT196689 OWP196689 PGL196689 PQH196689 QAD196689 QJZ196689 QTV196689 RDR196689 RNN196689 RXJ196689 SHF196689 SRB196689 TAX196689 TKT196689 TUP196689 UEL196689 UOH196689 UYD196689 VHZ196689 VRV196689 WBR196689 WLN196689 WVJ196689 B262225 IX262225 ST262225 ACP262225 AML262225 AWH262225 BGD262225 BPZ262225 BZV262225 CJR262225 CTN262225 DDJ262225 DNF262225 DXB262225 EGX262225 EQT262225 FAP262225 FKL262225 FUH262225 GED262225 GNZ262225 GXV262225 HHR262225 HRN262225 IBJ262225 ILF262225 IVB262225 JEX262225 JOT262225 JYP262225 KIL262225 KSH262225 LCD262225 LLZ262225 LVV262225 MFR262225 MPN262225 MZJ262225 NJF262225 NTB262225 OCX262225 OMT262225 OWP262225 PGL262225 PQH262225 QAD262225 QJZ262225 QTV262225 RDR262225 RNN262225 RXJ262225 SHF262225 SRB262225 TAX262225 TKT262225 TUP262225 UEL262225 UOH262225 UYD262225 VHZ262225 VRV262225 WBR262225 WLN262225 WVJ262225 B327761 IX327761 ST327761 ACP327761 AML327761 AWH327761 BGD327761 BPZ327761 BZV327761 CJR327761 CTN327761 DDJ327761 DNF327761 DXB327761 EGX327761 EQT327761 FAP327761 FKL327761 FUH327761 GED327761 GNZ327761 GXV327761 HHR327761 HRN327761 IBJ327761 ILF327761 IVB327761 JEX327761 JOT327761 JYP327761 KIL327761 KSH327761 LCD327761 LLZ327761 LVV327761 MFR327761 MPN327761 MZJ327761 NJF327761 NTB327761 OCX327761 OMT327761 OWP327761 PGL327761 PQH327761 QAD327761 QJZ327761 QTV327761 RDR327761 RNN327761 RXJ327761 SHF327761 SRB327761 TAX327761 TKT327761 TUP327761 UEL327761 UOH327761 UYD327761 VHZ327761 VRV327761 WBR327761 WLN327761 WVJ327761 B393297 IX393297 ST393297 ACP393297 AML393297 AWH393297 BGD393297 BPZ393297 BZV393297 CJR393297 CTN393297 DDJ393297 DNF393297 DXB393297 EGX393297 EQT393297 FAP393297 FKL393297 FUH393297 GED393297 GNZ393297 GXV393297 HHR393297 HRN393297 IBJ393297 ILF393297 IVB393297 JEX393297 JOT393297 JYP393297 KIL393297 KSH393297 LCD393297 LLZ393297 LVV393297 MFR393297 MPN393297 MZJ393297 NJF393297 NTB393297 OCX393297 OMT393297 OWP393297 PGL393297 PQH393297 QAD393297 QJZ393297 QTV393297 RDR393297 RNN393297 RXJ393297 SHF393297 SRB393297 TAX393297 TKT393297 TUP393297 UEL393297 UOH393297 UYD393297 VHZ393297 VRV393297 WBR393297 WLN393297 WVJ393297 B458833 IX458833 ST458833 ACP458833 AML458833 AWH458833 BGD458833 BPZ458833 BZV458833 CJR458833 CTN458833 DDJ458833 DNF458833 DXB458833 EGX458833 EQT458833 FAP458833 FKL458833 FUH458833 GED458833 GNZ458833 GXV458833 HHR458833 HRN458833 IBJ458833 ILF458833 IVB458833 JEX458833 JOT458833 JYP458833 KIL458833 KSH458833 LCD458833 LLZ458833 LVV458833 MFR458833 MPN458833 MZJ458833 NJF458833 NTB458833 OCX458833 OMT458833 OWP458833 PGL458833 PQH458833 QAD458833 QJZ458833 QTV458833 RDR458833 RNN458833 RXJ458833 SHF458833 SRB458833 TAX458833 TKT458833 TUP458833 UEL458833 UOH458833 UYD458833 VHZ458833 VRV458833 WBR458833 WLN458833 WVJ458833 B524369 IX524369 ST524369 ACP524369 AML524369 AWH524369 BGD524369 BPZ524369 BZV524369 CJR524369 CTN524369 DDJ524369 DNF524369 DXB524369 EGX524369 EQT524369 FAP524369 FKL524369 FUH524369 GED524369 GNZ524369 GXV524369 HHR524369 HRN524369 IBJ524369 ILF524369 IVB524369 JEX524369 JOT524369 JYP524369 KIL524369 KSH524369 LCD524369 LLZ524369 LVV524369 MFR524369 MPN524369 MZJ524369 NJF524369 NTB524369 OCX524369 OMT524369 OWP524369 PGL524369 PQH524369 QAD524369 QJZ524369 QTV524369 RDR524369 RNN524369 RXJ524369 SHF524369 SRB524369 TAX524369 TKT524369 TUP524369 UEL524369 UOH524369 UYD524369 VHZ524369 VRV524369 WBR524369 WLN524369 WVJ524369 B589905 IX589905 ST589905 ACP589905 AML589905 AWH589905 BGD589905 BPZ589905 BZV589905 CJR589905 CTN589905 DDJ589905 DNF589905 DXB589905 EGX589905 EQT589905 FAP589905 FKL589905 FUH589905 GED589905 GNZ589905 GXV589905 HHR589905 HRN589905 IBJ589905 ILF589905 IVB589905 JEX589905 JOT589905 JYP589905 KIL589905 KSH589905 LCD589905 LLZ589905 LVV589905 MFR589905 MPN589905 MZJ589905 NJF589905 NTB589905 OCX589905 OMT589905 OWP589905 PGL589905 PQH589905 QAD589905 QJZ589905 QTV589905 RDR589905 RNN589905 RXJ589905 SHF589905 SRB589905 TAX589905 TKT589905 TUP589905 UEL589905 UOH589905 UYD589905 VHZ589905 VRV589905 WBR589905 WLN589905 WVJ589905 B655441 IX655441 ST655441 ACP655441 AML655441 AWH655441 BGD655441 BPZ655441 BZV655441 CJR655441 CTN655441 DDJ655441 DNF655441 DXB655441 EGX655441 EQT655441 FAP655441 FKL655441 FUH655441 GED655441 GNZ655441 GXV655441 HHR655441 HRN655441 IBJ655441 ILF655441 IVB655441 JEX655441 JOT655441 JYP655441 KIL655441 KSH655441 LCD655441 LLZ655441 LVV655441 MFR655441 MPN655441 MZJ655441 NJF655441 NTB655441 OCX655441 OMT655441 OWP655441 PGL655441 PQH655441 QAD655441 QJZ655441 QTV655441 RDR655441 RNN655441 RXJ655441 SHF655441 SRB655441 TAX655441 TKT655441 TUP655441 UEL655441 UOH655441 UYD655441 VHZ655441 VRV655441 WBR655441 WLN655441 WVJ655441 B720977 IX720977 ST720977 ACP720977 AML720977 AWH720977 BGD720977 BPZ720977 BZV720977 CJR720977 CTN720977 DDJ720977 DNF720977 DXB720977 EGX720977 EQT720977 FAP720977 FKL720977 FUH720977 GED720977 GNZ720977 GXV720977 HHR720977 HRN720977 IBJ720977 ILF720977 IVB720977 JEX720977 JOT720977 JYP720977 KIL720977 KSH720977 LCD720977 LLZ720977 LVV720977 MFR720977 MPN720977 MZJ720977 NJF720977 NTB720977 OCX720977 OMT720977 OWP720977 PGL720977 PQH720977 QAD720977 QJZ720977 QTV720977 RDR720977 RNN720977 RXJ720977 SHF720977 SRB720977 TAX720977 TKT720977 TUP720977 UEL720977 UOH720977 UYD720977 VHZ720977 VRV720977 WBR720977 WLN720977 WVJ720977 B786513 IX786513 ST786513 ACP786513 AML786513 AWH786513 BGD786513 BPZ786513 BZV786513 CJR786513 CTN786513 DDJ786513 DNF786513 DXB786513 EGX786513 EQT786513 FAP786513 FKL786513 FUH786513 GED786513 GNZ786513 GXV786513 HHR786513 HRN786513 IBJ786513 ILF786513 IVB786513 JEX786513 JOT786513 JYP786513 KIL786513 KSH786513 LCD786513 LLZ786513 LVV786513 MFR786513 MPN786513 MZJ786513 NJF786513 NTB786513 OCX786513 OMT786513 OWP786513 PGL786513 PQH786513 QAD786513 QJZ786513 QTV786513 RDR786513 RNN786513 RXJ786513 SHF786513 SRB786513 TAX786513 TKT786513 TUP786513 UEL786513 UOH786513 UYD786513 VHZ786513 VRV786513 WBR786513 WLN786513 WVJ786513 B852049 IX852049 ST852049 ACP852049 AML852049 AWH852049 BGD852049 BPZ852049 BZV852049 CJR852049 CTN852049 DDJ852049 DNF852049 DXB852049 EGX852049 EQT852049 FAP852049 FKL852049 FUH852049 GED852049 GNZ852049 GXV852049 HHR852049 HRN852049 IBJ852049 ILF852049 IVB852049 JEX852049 JOT852049 JYP852049 KIL852049 KSH852049 LCD852049 LLZ852049 LVV852049 MFR852049 MPN852049 MZJ852049 NJF852049 NTB852049 OCX852049 OMT852049 OWP852049 PGL852049 PQH852049 QAD852049 QJZ852049 QTV852049 RDR852049 RNN852049 RXJ852049 SHF852049 SRB852049 TAX852049 TKT852049 TUP852049 UEL852049 UOH852049 UYD852049 VHZ852049 VRV852049 WBR852049 WLN852049 WVJ852049 B917585 IX917585 ST917585 ACP917585 AML917585 AWH917585 BGD917585 BPZ917585 BZV917585 CJR917585 CTN917585 DDJ917585 DNF917585 DXB917585 EGX917585 EQT917585 FAP917585 FKL917585 FUH917585 GED917585 GNZ917585 GXV917585 HHR917585 HRN917585 IBJ917585 ILF917585 IVB917585 JEX917585 JOT917585 JYP917585 KIL917585 KSH917585 LCD917585 LLZ917585 LVV917585 MFR917585 MPN917585 MZJ917585 NJF917585 NTB917585 OCX917585 OMT917585 OWP917585 PGL917585 PQH917585 QAD917585 QJZ917585 QTV917585 RDR917585 RNN917585 RXJ917585 SHF917585 SRB917585 TAX917585 TKT917585 TUP917585 UEL917585 UOH917585 UYD917585 VHZ917585 VRV917585 WBR917585 WLN917585 WVJ917585 B983121 IX983121 ST983121 ACP983121 AML983121 AWH983121 BGD983121 BPZ983121 BZV983121 CJR983121 CTN983121 DDJ983121 DNF983121 DXB983121 EGX983121 EQT983121 FAP983121 FKL983121 FUH983121 GED983121 GNZ983121 GXV983121 HHR983121 HRN983121 IBJ983121 ILF983121 IVB983121 JEX983121 JOT983121 JYP983121 KIL983121 KSH983121 LCD983121 LLZ983121 LVV983121 MFR983121 MPN983121 MZJ983121 NJF983121 NTB983121 OCX983121 OMT983121 OWP983121 PGL983121 PQH983121 QAD983121 QJZ983121 QTV983121 RDR983121 RNN983121 RXJ983121 SHF983121 SRB983121 TAX983121 TKT983121 TUP983121 UEL983121 UOH983121 UYD983121 VHZ983121 VRV983121 WBR983121 WLN983121 WVJ983121">
      <formula1>N77</formula1>
    </dataValidation>
  </dataValidations>
  <pageMargins left="0.70866141732283472" right="0.70866141732283472" top="0.55118110236220474" bottom="0.15748031496062992" header="0.31496062992125984" footer="0.31496062992125984"/>
  <pageSetup paperSize="9" scale="5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1:N37"/>
  <sheetViews>
    <sheetView view="pageBreakPreview" zoomScaleNormal="100" zoomScaleSheetLayoutView="100" workbookViewId="0">
      <selection activeCell="O12" sqref="O12"/>
    </sheetView>
  </sheetViews>
  <sheetFormatPr defaultRowHeight="15.75" x14ac:dyDescent="0.4"/>
  <cols>
    <col min="1" max="1" width="1.375" style="239" customWidth="1"/>
    <col min="2" max="2" width="5" style="239" customWidth="1"/>
    <col min="3" max="3" width="20.25" style="239" bestFit="1" customWidth="1"/>
    <col min="4" max="4" width="11.125" style="239" customWidth="1"/>
    <col min="5" max="5" width="14.125" style="239" bestFit="1" customWidth="1"/>
    <col min="6" max="6" width="6" style="239" customWidth="1"/>
    <col min="7" max="7" width="6.875" style="239" customWidth="1"/>
    <col min="8" max="8" width="9" style="239"/>
    <col min="9" max="9" width="10.75" style="239" customWidth="1"/>
    <col min="10" max="10" width="11.625" style="239" customWidth="1"/>
    <col min="11" max="11" width="11.5" style="239" customWidth="1"/>
    <col min="12" max="12" width="1.125" style="239" customWidth="1"/>
    <col min="13" max="13" width="0" style="239" hidden="1" customWidth="1"/>
    <col min="14" max="16384" width="9" style="239"/>
  </cols>
  <sheetData>
    <row r="1" spans="2:14" x14ac:dyDescent="0.4">
      <c r="B1" s="239" t="s">
        <v>213</v>
      </c>
    </row>
    <row r="3" spans="2:14" x14ac:dyDescent="0.4">
      <c r="B3" s="356" t="s">
        <v>0</v>
      </c>
      <c r="C3" s="356"/>
      <c r="D3" s="356"/>
      <c r="E3" s="356"/>
    </row>
    <row r="4" spans="2:14" x14ac:dyDescent="0.4">
      <c r="B4" s="356"/>
      <c r="C4" s="356"/>
      <c r="D4" s="356"/>
      <c r="E4" s="356"/>
      <c r="F4" s="240"/>
      <c r="G4" s="240"/>
      <c r="H4" s="240"/>
      <c r="I4" s="240"/>
      <c r="J4" s="240"/>
      <c r="K4" s="240"/>
    </row>
    <row r="5" spans="2:14" x14ac:dyDescent="0.4">
      <c r="B5" s="3" t="s">
        <v>1</v>
      </c>
      <c r="K5" s="241"/>
    </row>
    <row r="6" spans="2:14" s="2" customFormat="1" ht="16.5" customHeight="1" x14ac:dyDescent="0.4">
      <c r="B6" s="3" t="s">
        <v>194</v>
      </c>
      <c r="M6" s="113"/>
      <c r="N6" s="113"/>
    </row>
    <row r="7" spans="2:14" x14ac:dyDescent="0.4">
      <c r="K7" s="241"/>
    </row>
    <row r="8" spans="2:14" ht="22.5" customHeight="1" x14ac:dyDescent="0.4">
      <c r="I8" s="357" t="s">
        <v>195</v>
      </c>
      <c r="J8" s="357"/>
      <c r="K8" s="357"/>
    </row>
    <row r="9" spans="2:14" ht="22.5" customHeight="1" x14ac:dyDescent="0.4">
      <c r="I9" s="357" t="s">
        <v>196</v>
      </c>
      <c r="J9" s="357"/>
      <c r="K9" s="357"/>
    </row>
    <row r="10" spans="2:14" ht="19.5" x14ac:dyDescent="0.4">
      <c r="K10" s="242"/>
    </row>
    <row r="11" spans="2:14" ht="24" x14ac:dyDescent="0.4">
      <c r="J11" s="7"/>
      <c r="K11" s="6" t="s">
        <v>5</v>
      </c>
    </row>
    <row r="12" spans="2:14" s="243" customFormat="1" ht="16.5" x14ac:dyDescent="0.4">
      <c r="B12" s="5" t="s">
        <v>197</v>
      </c>
    </row>
    <row r="13" spans="2:14" s="243" customFormat="1" ht="16.5" x14ac:dyDescent="0.4">
      <c r="B13" s="5" t="s">
        <v>198</v>
      </c>
    </row>
    <row r="15" spans="2:14" x14ac:dyDescent="0.4">
      <c r="B15" s="239" t="s">
        <v>199</v>
      </c>
    </row>
    <row r="16" spans="2:14" x14ac:dyDescent="0.4">
      <c r="H16" s="244" t="s">
        <v>200</v>
      </c>
    </row>
    <row r="17" spans="2:13" x14ac:dyDescent="0.4">
      <c r="B17" s="239" t="s">
        <v>201</v>
      </c>
    </row>
    <row r="19" spans="2:13" x14ac:dyDescent="0.4">
      <c r="B19" s="239" t="s">
        <v>202</v>
      </c>
    </row>
    <row r="21" spans="2:13" x14ac:dyDescent="0.4">
      <c r="B21" s="239" t="s">
        <v>203</v>
      </c>
    </row>
    <row r="23" spans="2:13" x14ac:dyDescent="0.4">
      <c r="B23" s="239" t="s">
        <v>204</v>
      </c>
      <c r="G23" s="239" t="s">
        <v>205</v>
      </c>
    </row>
    <row r="24" spans="2:13" ht="16.5" thickBot="1" x14ac:dyDescent="0.45"/>
    <row r="25" spans="2:13" ht="20.25" thickBot="1" x14ac:dyDescent="0.45">
      <c r="C25" s="245" t="s">
        <v>206</v>
      </c>
      <c r="D25" s="246" t="s">
        <v>207</v>
      </c>
      <c r="E25" s="247" t="s">
        <v>208</v>
      </c>
      <c r="I25" s="358" t="s">
        <v>209</v>
      </c>
      <c r="J25" s="358"/>
    </row>
    <row r="26" spans="2:13" ht="17.25" thickTop="1" thickBot="1" x14ac:dyDescent="0.45">
      <c r="C26" s="248">
        <v>2.2000000000000002</v>
      </c>
      <c r="D26" s="249"/>
      <c r="E26" s="250" t="str">
        <f>IF(D26="","",C26*D26)</f>
        <v/>
      </c>
    </row>
    <row r="27" spans="2:13" x14ac:dyDescent="0.4">
      <c r="C27" s="251">
        <v>2.8</v>
      </c>
      <c r="D27" s="249"/>
      <c r="E27" s="252" t="str">
        <f t="shared" ref="E27:E36" si="0">IF(D27="","",C27*D27)</f>
        <v/>
      </c>
      <c r="H27" s="350" t="s">
        <v>207</v>
      </c>
      <c r="I27" s="352" t="str">
        <f>IF(D37&lt;=10,"OK","NG")</f>
        <v>OK</v>
      </c>
      <c r="J27" s="353"/>
    </row>
    <row r="28" spans="2:13" ht="16.5" thickBot="1" x14ac:dyDescent="0.45">
      <c r="C28" s="251">
        <v>3.6</v>
      </c>
      <c r="D28" s="249"/>
      <c r="E28" s="252" t="str">
        <f t="shared" si="0"/>
        <v/>
      </c>
      <c r="H28" s="351"/>
      <c r="I28" s="354"/>
      <c r="J28" s="355"/>
      <c r="M28" s="239">
        <v>1</v>
      </c>
    </row>
    <row r="29" spans="2:13" x14ac:dyDescent="0.4">
      <c r="C29" s="251">
        <v>4.5</v>
      </c>
      <c r="D29" s="249"/>
      <c r="E29" s="252" t="str">
        <f t="shared" si="0"/>
        <v/>
      </c>
      <c r="M29" s="239">
        <v>2</v>
      </c>
    </row>
    <row r="30" spans="2:13" ht="16.5" thickBot="1" x14ac:dyDescent="0.45">
      <c r="C30" s="251">
        <v>5.6</v>
      </c>
      <c r="D30" s="249"/>
      <c r="E30" s="252" t="str">
        <f t="shared" si="0"/>
        <v/>
      </c>
      <c r="M30" s="239">
        <v>3</v>
      </c>
    </row>
    <row r="31" spans="2:13" x14ac:dyDescent="0.4">
      <c r="C31" s="251">
        <v>7.1</v>
      </c>
      <c r="D31" s="249"/>
      <c r="E31" s="252" t="str">
        <f t="shared" si="0"/>
        <v/>
      </c>
      <c r="H31" s="350" t="s">
        <v>210</v>
      </c>
      <c r="I31" s="352" t="str">
        <f>IF(E37&lt;28,"NG",IF(E37&lt;=56,"OK","NG"))</f>
        <v>NG</v>
      </c>
      <c r="J31" s="353"/>
      <c r="M31" s="239">
        <v>4</v>
      </c>
    </row>
    <row r="32" spans="2:13" ht="16.5" thickBot="1" x14ac:dyDescent="0.45">
      <c r="C32" s="253">
        <v>8</v>
      </c>
      <c r="D32" s="249"/>
      <c r="E32" s="252" t="str">
        <f t="shared" si="0"/>
        <v/>
      </c>
      <c r="H32" s="351"/>
      <c r="I32" s="354"/>
      <c r="J32" s="355"/>
      <c r="M32" s="239">
        <v>5</v>
      </c>
    </row>
    <row r="33" spans="3:13" x14ac:dyDescent="0.4">
      <c r="C33" s="253">
        <v>9</v>
      </c>
      <c r="D33" s="249"/>
      <c r="E33" s="252" t="str">
        <f t="shared" si="0"/>
        <v/>
      </c>
      <c r="M33" s="239">
        <v>6</v>
      </c>
    </row>
    <row r="34" spans="3:13" x14ac:dyDescent="0.4">
      <c r="C34" s="251">
        <v>11.2</v>
      </c>
      <c r="D34" s="249"/>
      <c r="E34" s="252" t="str">
        <f t="shared" si="0"/>
        <v/>
      </c>
      <c r="M34" s="239">
        <v>7</v>
      </c>
    </row>
    <row r="35" spans="3:13" x14ac:dyDescent="0.4">
      <c r="C35" s="253">
        <v>14</v>
      </c>
      <c r="D35" s="249"/>
      <c r="E35" s="252" t="str">
        <f t="shared" si="0"/>
        <v/>
      </c>
      <c r="G35" s="254"/>
      <c r="H35" s="239" t="s">
        <v>211</v>
      </c>
      <c r="M35" s="239">
        <v>8</v>
      </c>
    </row>
    <row r="36" spans="3:13" ht="16.5" thickBot="1" x14ac:dyDescent="0.45">
      <c r="C36" s="255">
        <v>16</v>
      </c>
      <c r="D36" s="256"/>
      <c r="E36" s="257" t="str">
        <f t="shared" si="0"/>
        <v/>
      </c>
      <c r="M36" s="239">
        <v>9</v>
      </c>
    </row>
    <row r="37" spans="3:13" ht="17.25" thickTop="1" thickBot="1" x14ac:dyDescent="0.45">
      <c r="C37" s="258" t="s">
        <v>212</v>
      </c>
      <c r="D37" s="259">
        <f>SUM(D26:D36)</f>
        <v>0</v>
      </c>
      <c r="E37" s="260">
        <f>SUM(E26:E36)</f>
        <v>0</v>
      </c>
      <c r="M37" s="239">
        <v>10</v>
      </c>
    </row>
  </sheetData>
  <sheetProtection algorithmName="SHA-512" hashValue="Ig7TblM8+H9d2XmGmNp8IcqwcDdulrFt0ludVS/Ba3b4ei5wFZTsjCHywGmwfkK85x+LcYF0uvFaRzWEIy698Q==" saltValue="WHkmVxVuzEgdYfEsFqsXQw==" spinCount="100000" sheet="1" objects="1" scenarios="1" formatCells="0" selectLockedCells="1"/>
  <mergeCells count="8">
    <mergeCell ref="H31:H32"/>
    <mergeCell ref="I31:J32"/>
    <mergeCell ref="B3:E4"/>
    <mergeCell ref="I8:K8"/>
    <mergeCell ref="I9:K9"/>
    <mergeCell ref="I25:J25"/>
    <mergeCell ref="H27:H28"/>
    <mergeCell ref="I27:J28"/>
  </mergeCells>
  <phoneticPr fontId="2"/>
  <dataValidations count="1">
    <dataValidation type="list" allowBlank="1" showInputMessage="1" showErrorMessage="1" sqref="D26:D36">
      <formula1>$M$27:$M$37</formula1>
    </dataValidation>
  </dataValidations>
  <pageMargins left="0.70866141732283472" right="0.70866141732283472" top="0.74803149606299213" bottom="0.74803149606299213" header="0.31496062992125984" footer="0.31496062992125984"/>
  <pageSetup paperSize="9" scale="7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1:N37"/>
  <sheetViews>
    <sheetView view="pageBreakPreview" zoomScaleNormal="100" zoomScaleSheetLayoutView="100" workbookViewId="0">
      <selection activeCell="O12" sqref="O12"/>
    </sheetView>
  </sheetViews>
  <sheetFormatPr defaultRowHeight="15.75" x14ac:dyDescent="0.4"/>
  <cols>
    <col min="1" max="1" width="1.375" style="239" customWidth="1"/>
    <col min="2" max="2" width="5" style="239" customWidth="1"/>
    <col min="3" max="3" width="20.25" style="239" bestFit="1" customWidth="1"/>
    <col min="4" max="4" width="11.125" style="239" customWidth="1"/>
    <col min="5" max="5" width="14.125" style="239" bestFit="1" customWidth="1"/>
    <col min="6" max="6" width="6" style="239" customWidth="1"/>
    <col min="7" max="7" width="6.875" style="239" customWidth="1"/>
    <col min="8" max="8" width="9" style="239"/>
    <col min="9" max="9" width="10.75" style="239" customWidth="1"/>
    <col min="10" max="10" width="11.625" style="239" customWidth="1"/>
    <col min="11" max="11" width="11.5" style="239" customWidth="1"/>
    <col min="12" max="12" width="1.25" style="239" customWidth="1"/>
    <col min="13" max="13" width="0" style="239" hidden="1" customWidth="1"/>
    <col min="14" max="16384" width="9" style="239"/>
  </cols>
  <sheetData>
    <row r="1" spans="2:14" x14ac:dyDescent="0.4">
      <c r="B1" s="239" t="s">
        <v>213</v>
      </c>
    </row>
    <row r="3" spans="2:14" x14ac:dyDescent="0.4">
      <c r="B3" s="356" t="s">
        <v>0</v>
      </c>
      <c r="C3" s="356"/>
      <c r="D3" s="356"/>
      <c r="E3" s="356"/>
    </row>
    <row r="4" spans="2:14" x14ac:dyDescent="0.4">
      <c r="B4" s="356"/>
      <c r="C4" s="356"/>
      <c r="D4" s="356"/>
      <c r="E4" s="356"/>
      <c r="F4" s="240"/>
      <c r="G4" s="240"/>
      <c r="H4" s="240"/>
      <c r="I4" s="240"/>
      <c r="J4" s="240"/>
      <c r="K4" s="240"/>
    </row>
    <row r="5" spans="2:14" x14ac:dyDescent="0.4">
      <c r="B5" s="3" t="s">
        <v>1</v>
      </c>
      <c r="K5" s="241"/>
    </row>
    <row r="6" spans="2:14" s="2" customFormat="1" ht="16.5" customHeight="1" x14ac:dyDescent="0.4">
      <c r="B6" s="3" t="s">
        <v>194</v>
      </c>
      <c r="M6" s="113"/>
      <c r="N6" s="113"/>
    </row>
    <row r="7" spans="2:14" x14ac:dyDescent="0.4">
      <c r="B7" s="3"/>
      <c r="K7" s="241"/>
    </row>
    <row r="8" spans="2:14" ht="22.5" customHeight="1" x14ac:dyDescent="0.4">
      <c r="I8" s="357" t="s">
        <v>195</v>
      </c>
      <c r="J8" s="357"/>
      <c r="K8" s="357"/>
    </row>
    <row r="9" spans="2:14" ht="22.5" customHeight="1" x14ac:dyDescent="0.4">
      <c r="I9" s="357" t="s">
        <v>196</v>
      </c>
      <c r="J9" s="357"/>
      <c r="K9" s="357"/>
    </row>
    <row r="10" spans="2:14" ht="19.5" x14ac:dyDescent="0.4">
      <c r="K10" s="242"/>
    </row>
    <row r="11" spans="2:14" ht="24" x14ac:dyDescent="0.4">
      <c r="J11" s="7">
        <v>2</v>
      </c>
      <c r="K11" s="6" t="s">
        <v>5</v>
      </c>
    </row>
    <row r="12" spans="2:14" s="243" customFormat="1" ht="16.5" x14ac:dyDescent="0.4">
      <c r="B12" s="5" t="s">
        <v>197</v>
      </c>
    </row>
    <row r="13" spans="2:14" s="243" customFormat="1" ht="16.5" x14ac:dyDescent="0.4">
      <c r="B13" s="5" t="s">
        <v>198</v>
      </c>
    </row>
    <row r="15" spans="2:14" x14ac:dyDescent="0.4">
      <c r="B15" s="239" t="s">
        <v>199</v>
      </c>
    </row>
    <row r="16" spans="2:14" x14ac:dyDescent="0.4">
      <c r="H16" s="244" t="s">
        <v>200</v>
      </c>
    </row>
    <row r="17" spans="2:13" x14ac:dyDescent="0.4">
      <c r="B17" s="239" t="s">
        <v>201</v>
      </c>
    </row>
    <row r="19" spans="2:13" x14ac:dyDescent="0.4">
      <c r="B19" s="239" t="s">
        <v>202</v>
      </c>
    </row>
    <row r="21" spans="2:13" x14ac:dyDescent="0.4">
      <c r="B21" s="239" t="s">
        <v>203</v>
      </c>
    </row>
    <row r="23" spans="2:13" x14ac:dyDescent="0.4">
      <c r="B23" s="239" t="s">
        <v>204</v>
      </c>
      <c r="G23" s="239" t="s">
        <v>205</v>
      </c>
    </row>
    <row r="24" spans="2:13" ht="16.5" thickBot="1" x14ac:dyDescent="0.45"/>
    <row r="25" spans="2:13" ht="20.25" thickBot="1" x14ac:dyDescent="0.45">
      <c r="C25" s="245" t="s">
        <v>206</v>
      </c>
      <c r="D25" s="246" t="s">
        <v>207</v>
      </c>
      <c r="E25" s="247" t="s">
        <v>208</v>
      </c>
      <c r="I25" s="358" t="s">
        <v>209</v>
      </c>
      <c r="J25" s="358"/>
    </row>
    <row r="26" spans="2:13" ht="17.25" thickTop="1" thickBot="1" x14ac:dyDescent="0.45">
      <c r="C26" s="248">
        <v>2.2000000000000002</v>
      </c>
      <c r="D26" s="249"/>
      <c r="E26" s="250" t="str">
        <f>IF(D26="","",C26*D26)</f>
        <v/>
      </c>
    </row>
    <row r="27" spans="2:13" x14ac:dyDescent="0.4">
      <c r="C27" s="251">
        <v>2.8</v>
      </c>
      <c r="D27" s="249"/>
      <c r="E27" s="252" t="str">
        <f t="shared" ref="E27:E36" si="0">IF(D27="","",C27*D27)</f>
        <v/>
      </c>
      <c r="H27" s="350" t="s">
        <v>207</v>
      </c>
      <c r="I27" s="352" t="str">
        <f>IF(D37&lt;=10,"OK","NG")</f>
        <v>OK</v>
      </c>
      <c r="J27" s="353"/>
    </row>
    <row r="28" spans="2:13" ht="16.5" thickBot="1" x14ac:dyDescent="0.45">
      <c r="C28" s="251">
        <v>3.6</v>
      </c>
      <c r="D28" s="249"/>
      <c r="E28" s="252" t="str">
        <f t="shared" si="0"/>
        <v/>
      </c>
      <c r="H28" s="351"/>
      <c r="I28" s="354"/>
      <c r="J28" s="355"/>
      <c r="M28" s="239">
        <v>1</v>
      </c>
    </row>
    <row r="29" spans="2:13" x14ac:dyDescent="0.4">
      <c r="C29" s="251">
        <v>4.5</v>
      </c>
      <c r="D29" s="249"/>
      <c r="E29" s="252" t="str">
        <f t="shared" si="0"/>
        <v/>
      </c>
      <c r="M29" s="239">
        <v>2</v>
      </c>
    </row>
    <row r="30" spans="2:13" ht="16.5" thickBot="1" x14ac:dyDescent="0.45">
      <c r="C30" s="251">
        <v>5.6</v>
      </c>
      <c r="D30" s="249"/>
      <c r="E30" s="252" t="str">
        <f t="shared" si="0"/>
        <v/>
      </c>
      <c r="M30" s="239">
        <v>3</v>
      </c>
    </row>
    <row r="31" spans="2:13" x14ac:dyDescent="0.4">
      <c r="C31" s="251">
        <v>7.1</v>
      </c>
      <c r="D31" s="249">
        <v>3</v>
      </c>
      <c r="E31" s="252">
        <f t="shared" si="0"/>
        <v>21.299999999999997</v>
      </c>
      <c r="H31" s="350" t="s">
        <v>210</v>
      </c>
      <c r="I31" s="352" t="str">
        <f>IF(E37&lt;28,"NG",IF(E37&lt;=56,"OK","NG"))</f>
        <v>OK</v>
      </c>
      <c r="J31" s="353"/>
      <c r="M31" s="239">
        <v>4</v>
      </c>
    </row>
    <row r="32" spans="2:13" ht="16.5" thickBot="1" x14ac:dyDescent="0.45">
      <c r="C32" s="253">
        <v>8</v>
      </c>
      <c r="D32" s="249"/>
      <c r="E32" s="252" t="str">
        <f t="shared" si="0"/>
        <v/>
      </c>
      <c r="H32" s="351"/>
      <c r="I32" s="354"/>
      <c r="J32" s="355"/>
      <c r="M32" s="239">
        <v>5</v>
      </c>
    </row>
    <row r="33" spans="3:13" x14ac:dyDescent="0.4">
      <c r="C33" s="253">
        <v>9</v>
      </c>
      <c r="D33" s="249"/>
      <c r="E33" s="252" t="str">
        <f t="shared" si="0"/>
        <v/>
      </c>
      <c r="M33" s="239">
        <v>6</v>
      </c>
    </row>
    <row r="34" spans="3:13" x14ac:dyDescent="0.4">
      <c r="C34" s="251">
        <v>11.2</v>
      </c>
      <c r="D34" s="249">
        <v>3</v>
      </c>
      <c r="E34" s="252">
        <f t="shared" si="0"/>
        <v>33.599999999999994</v>
      </c>
      <c r="M34" s="239">
        <v>7</v>
      </c>
    </row>
    <row r="35" spans="3:13" x14ac:dyDescent="0.4">
      <c r="C35" s="253">
        <v>14</v>
      </c>
      <c r="D35" s="249"/>
      <c r="E35" s="252" t="str">
        <f t="shared" si="0"/>
        <v/>
      </c>
      <c r="G35" s="254"/>
      <c r="H35" s="239" t="s">
        <v>211</v>
      </c>
      <c r="M35" s="239">
        <v>8</v>
      </c>
    </row>
    <row r="36" spans="3:13" ht="16.5" thickBot="1" x14ac:dyDescent="0.45">
      <c r="C36" s="255">
        <v>16</v>
      </c>
      <c r="D36" s="256"/>
      <c r="E36" s="257" t="str">
        <f t="shared" si="0"/>
        <v/>
      </c>
      <c r="M36" s="239">
        <v>9</v>
      </c>
    </row>
    <row r="37" spans="3:13" ht="17.25" thickTop="1" thickBot="1" x14ac:dyDescent="0.45">
      <c r="C37" s="258" t="s">
        <v>212</v>
      </c>
      <c r="D37" s="259">
        <f>SUM(D26:D36)</f>
        <v>6</v>
      </c>
      <c r="E37" s="260">
        <f>SUM(E26:E36)</f>
        <v>54.899999999999991</v>
      </c>
      <c r="M37" s="239">
        <v>10</v>
      </c>
    </row>
  </sheetData>
  <sheetProtection algorithmName="SHA-512" hashValue="8JlyxfDfcb0wy1S6lgV/WWb+yvUA7Nx91tMi2C8vOWHw8QeYbnxWXLxpEvB+KrMGkkBREoC2nJnsMtIOEow5RQ==" saltValue="STfgvtdCM+GhCC8bxat3xA==" spinCount="100000" sheet="1" objects="1" scenarios="1" formatCells="0" selectLockedCells="1"/>
  <mergeCells count="8">
    <mergeCell ref="H31:H32"/>
    <mergeCell ref="I31:J32"/>
    <mergeCell ref="B3:E4"/>
    <mergeCell ref="I8:K8"/>
    <mergeCell ref="I9:K9"/>
    <mergeCell ref="I25:J25"/>
    <mergeCell ref="H27:H28"/>
    <mergeCell ref="I27:J28"/>
  </mergeCells>
  <phoneticPr fontId="2"/>
  <dataValidations count="1">
    <dataValidation type="list" allowBlank="1" showInputMessage="1" showErrorMessage="1" sqref="D26:D36">
      <formula1>$M$27:$M$37</formula1>
    </dataValidation>
  </dataValidations>
  <pageMargins left="0.70866141732283472" right="0.70866141732283472" top="0.74803149606299213" bottom="0.74803149606299213" header="0.31496062992125984" footer="0.31496062992125984"/>
  <pageSetup paperSize="9" scale="73"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B1:O46"/>
  <sheetViews>
    <sheetView view="pageBreakPreview" zoomScaleNormal="100" zoomScaleSheetLayoutView="100" workbookViewId="0">
      <selection activeCell="F24" sqref="F24"/>
    </sheetView>
  </sheetViews>
  <sheetFormatPr defaultRowHeight="19.5" x14ac:dyDescent="0.4"/>
  <cols>
    <col min="1" max="1" width="0.875" style="2" customWidth="1"/>
    <col min="2" max="2" width="3.625" style="2" customWidth="1"/>
    <col min="3" max="3" width="4.875" style="2" customWidth="1"/>
    <col min="4" max="4" width="5.75" style="2" customWidth="1"/>
    <col min="5" max="5" width="16.625" style="2" customWidth="1"/>
    <col min="6" max="6" width="6.375" style="2" customWidth="1"/>
    <col min="7" max="7" width="9.375" style="2" hidden="1" customWidth="1"/>
    <col min="8" max="8" width="10.5" style="2" customWidth="1"/>
    <col min="9" max="9" width="11.5" style="2" hidden="1" customWidth="1"/>
    <col min="10" max="10" width="14" style="2" customWidth="1"/>
    <col min="11" max="11" width="11.5" style="2" hidden="1" customWidth="1"/>
    <col min="12" max="12" width="13.625" style="2" customWidth="1"/>
    <col min="13" max="13" width="12.875" style="2" customWidth="1"/>
    <col min="14" max="14" width="15.25" style="2" customWidth="1"/>
    <col min="15" max="15" width="0.75" style="2" customWidth="1"/>
    <col min="16" max="16384" width="9" style="2"/>
  </cols>
  <sheetData>
    <row r="1" spans="2:14" ht="16.5" customHeight="1" x14ac:dyDescent="0.4">
      <c r="B1" s="84" t="s">
        <v>213</v>
      </c>
    </row>
    <row r="2" spans="2:14" ht="16.5" customHeight="1" x14ac:dyDescent="0.4"/>
    <row r="3" spans="2:14" ht="14.25" customHeight="1" x14ac:dyDescent="0.4">
      <c r="B3" s="361" t="s">
        <v>0</v>
      </c>
      <c r="C3" s="361"/>
      <c r="D3" s="361"/>
      <c r="E3" s="361"/>
      <c r="F3" s="361"/>
      <c r="G3" s="1"/>
      <c r="H3" s="1"/>
    </row>
    <row r="4" spans="2:14" ht="14.25" customHeight="1" x14ac:dyDescent="0.4">
      <c r="B4" s="361"/>
      <c r="C4" s="361"/>
      <c r="D4" s="361"/>
      <c r="E4" s="361"/>
      <c r="F4" s="361"/>
      <c r="G4" s="1"/>
      <c r="H4" s="1"/>
    </row>
    <row r="5" spans="2:14" ht="16.5" customHeight="1" x14ac:dyDescent="0.4">
      <c r="B5" s="3" t="s">
        <v>1</v>
      </c>
      <c r="M5" s="362" t="s">
        <v>2</v>
      </c>
      <c r="N5" s="362"/>
    </row>
    <row r="6" spans="2:14" ht="16.5" customHeight="1" x14ac:dyDescent="0.4">
      <c r="B6" s="3" t="s">
        <v>3</v>
      </c>
      <c r="M6" s="4"/>
      <c r="N6" s="4"/>
    </row>
    <row r="7" spans="2:14" x14ac:dyDescent="0.4">
      <c r="M7" s="4"/>
      <c r="N7" s="4"/>
    </row>
    <row r="8" spans="2:14" ht="17.25" customHeight="1" x14ac:dyDescent="0.4">
      <c r="B8" s="5" t="s">
        <v>4</v>
      </c>
      <c r="C8" s="6"/>
      <c r="D8" s="6"/>
      <c r="E8" s="6"/>
      <c r="F8" s="6"/>
      <c r="G8" s="6"/>
      <c r="H8" s="6"/>
      <c r="I8" s="6"/>
      <c r="J8" s="6"/>
      <c r="K8" s="6"/>
      <c r="L8" s="6"/>
      <c r="M8" s="7"/>
      <c r="N8" s="6" t="s">
        <v>5</v>
      </c>
    </row>
    <row r="10" spans="2:14" ht="20.25" thickBot="1" x14ac:dyDescent="0.45">
      <c r="B10" s="8" t="s">
        <v>6</v>
      </c>
    </row>
    <row r="11" spans="2:14" ht="25.5" customHeight="1" thickBot="1" x14ac:dyDescent="0.45">
      <c r="C11" s="9" t="s">
        <v>7</v>
      </c>
      <c r="D11" s="10"/>
      <c r="E11" s="10"/>
      <c r="F11" s="10"/>
      <c r="G11" s="11"/>
      <c r="J11" s="12"/>
      <c r="L11" s="13" t="s">
        <v>8</v>
      </c>
    </row>
    <row r="12" spans="2:14" ht="21.75" customHeight="1" thickBot="1" x14ac:dyDescent="0.45">
      <c r="C12" s="363" t="s">
        <v>9</v>
      </c>
      <c r="D12" s="364"/>
      <c r="E12" s="14"/>
      <c r="F12" s="15" t="s">
        <v>10</v>
      </c>
      <c r="G12" s="16"/>
      <c r="H12" s="365"/>
      <c r="I12" s="366"/>
      <c r="J12" s="366"/>
      <c r="K12" s="17"/>
      <c r="L12" s="18"/>
      <c r="M12" s="19"/>
    </row>
    <row r="13" spans="2:14" ht="21.75" customHeight="1" thickBot="1" x14ac:dyDescent="0.45">
      <c r="C13" s="367" t="s">
        <v>11</v>
      </c>
      <c r="D13" s="368"/>
      <c r="E13" s="20"/>
      <c r="F13" s="21" t="s">
        <v>12</v>
      </c>
      <c r="G13" s="22"/>
      <c r="H13" s="23" t="s">
        <v>13</v>
      </c>
      <c r="I13" s="24"/>
      <c r="J13" s="25" t="str">
        <f>IF(ISERROR(VLOOKUP(E13,'ANブレーカー容量別突入電流、消費電力値'!A1:D4,2,FALSE)),"",(VLOOKUP(E13,'ANブレーカー容量別突入電流、消費電力値'!A1:D4,2,FALSE)))</f>
        <v/>
      </c>
      <c r="K13" s="26"/>
      <c r="L13" s="27" t="s">
        <v>14</v>
      </c>
    </row>
    <row r="14" spans="2:14" ht="12" customHeight="1" x14ac:dyDescent="0.4">
      <c r="C14" s="28" t="s">
        <v>15</v>
      </c>
      <c r="D14" s="29"/>
      <c r="E14" s="30"/>
      <c r="F14" s="30"/>
      <c r="G14" s="30"/>
      <c r="H14" s="30"/>
      <c r="I14" s="30"/>
      <c r="J14" s="31"/>
      <c r="K14" s="31"/>
      <c r="L14" s="31"/>
    </row>
    <row r="15" spans="2:14" ht="20.25" customHeight="1" thickBot="1" x14ac:dyDescent="0.45">
      <c r="C15" s="32" t="s">
        <v>16</v>
      </c>
      <c r="D15" s="33"/>
      <c r="E15" s="34"/>
      <c r="F15" s="34"/>
      <c r="G15" s="34"/>
      <c r="H15" s="34"/>
      <c r="I15" s="34"/>
      <c r="J15" s="35"/>
      <c r="K15" s="35"/>
      <c r="L15" s="35"/>
    </row>
    <row r="16" spans="2:14" ht="21.75" customHeight="1" thickBot="1" x14ac:dyDescent="0.45">
      <c r="C16" s="359" t="s">
        <v>17</v>
      </c>
      <c r="D16" s="360"/>
      <c r="E16" s="36" t="s">
        <v>18</v>
      </c>
      <c r="F16" s="37" t="s">
        <v>19</v>
      </c>
      <c r="G16" s="38" t="s">
        <v>20</v>
      </c>
      <c r="H16" s="39" t="s">
        <v>21</v>
      </c>
      <c r="I16" s="39" t="s">
        <v>22</v>
      </c>
      <c r="J16" s="40" t="s">
        <v>23</v>
      </c>
      <c r="K16" s="41" t="s">
        <v>24</v>
      </c>
      <c r="L16" s="42" t="s">
        <v>25</v>
      </c>
      <c r="M16" s="42" t="s">
        <v>26</v>
      </c>
      <c r="N16" s="42" t="s">
        <v>27</v>
      </c>
    </row>
    <row r="17" spans="2:14" ht="18.95" customHeight="1" x14ac:dyDescent="0.4">
      <c r="C17" s="372" t="s">
        <v>28</v>
      </c>
      <c r="D17" s="43">
        <v>1</v>
      </c>
      <c r="E17" s="44"/>
      <c r="F17" s="45"/>
      <c r="G17" s="46" t="str">
        <f>IF(ISERROR(VLOOKUP(E17,'ＡＮ室内機ﾃﾞｰﾀ（消さない）'!$A$1:$F$49,3,FALSE)),"",VLOOKUP(E17,'ＡＮ室内機ﾃﾞｰﾀ（消さない）'!$A$1:$F$49,3,FALSE))</f>
        <v/>
      </c>
      <c r="H17" s="46" t="str">
        <f>IF(ISERROR(F17*G17),"",(F17*G17))</f>
        <v/>
      </c>
      <c r="I17" s="46" t="str">
        <f>IF(ISERROR(VLOOKUP(E17,'ＡＮ室内機ﾃﾞｰﾀ（消さない）'!$A$1:$F$49,4,FALSE)),"",VLOOKUP(E17,'ＡＮ室内機ﾃﾞｰﾀ（消さない）'!$A$1:$F$49,4,FALSE))</f>
        <v/>
      </c>
      <c r="J17" s="46" t="str">
        <f>IF(ISERROR(F17*I17),"",(F17*I17))</f>
        <v/>
      </c>
      <c r="K17" s="47" t="str">
        <f>IF(ISERROR(IF($E$12=50,VLOOKUP(E17,'ＡＮ室内機ﾃﾞｰﾀ（消さない）'!$A$1:$F$49,5,FALSE),IF($E$12=60,VLOOKUP(E17,'ＡＮ室内機ﾃﾞｰﾀ（消さない）'!$A$1:$F$49,6,FALSE),""))),"",IF($E$12=50,VLOOKUP(E17,'ＡＮ室内機ﾃﾞｰﾀ（消さない）'!A$1:$F$49,5,FALSE),IF($E$12=60,VLOOKUP(E17,'ＡＮ室内機ﾃﾞｰﾀ（消さない）'!$A$1:$F$49,6,FALSE),"")))</f>
        <v/>
      </c>
      <c r="L17" s="48" t="str">
        <f>IF(ISERROR(F17*K17),"",(F17*K17))</f>
        <v/>
      </c>
      <c r="M17" s="49"/>
      <c r="N17" s="50">
        <f>IF(M17="〇",H17,0)</f>
        <v>0</v>
      </c>
    </row>
    <row r="18" spans="2:14" ht="18.95" customHeight="1" x14ac:dyDescent="0.4">
      <c r="C18" s="373"/>
      <c r="D18" s="51">
        <v>2</v>
      </c>
      <c r="E18" s="52"/>
      <c r="F18" s="53"/>
      <c r="G18" s="54" t="str">
        <f>IF(ISERROR(VLOOKUP(E18,'ＡＮ室内機ﾃﾞｰﾀ（消さない）'!$A$1:$F$49,3,FALSE)),"",VLOOKUP(E18,'ＡＮ室内機ﾃﾞｰﾀ（消さない）'!$A$1:$F$49,3,FALSE))</f>
        <v/>
      </c>
      <c r="H18" s="54" t="str">
        <f>IF(ISERROR(F18*G18),"",(F18*G18))</f>
        <v/>
      </c>
      <c r="I18" s="54" t="str">
        <f>IF(ISERROR(VLOOKUP(E18,'ＡＮ室内機ﾃﾞｰﾀ（消さない）'!$A$1:$F$49,4,FALSE)),"",VLOOKUP(E18,'ＡＮ室内機ﾃﾞｰﾀ（消さない）'!$A$1:$F$49,4,FALSE))</f>
        <v/>
      </c>
      <c r="J18" s="54" t="str">
        <f>IF(ISERROR(F18*I18),"",(F18*I18))</f>
        <v/>
      </c>
      <c r="K18" s="55" t="str">
        <f>IF(ISERROR(IF($E$12=50,VLOOKUP(E18,'ＡＮ室内機ﾃﾞｰﾀ（消さない）'!$A$1:$F$49,5,FALSE),IF($E$12=60,VLOOKUP(E18,'ＡＮ室内機ﾃﾞｰﾀ（消さない）'!$A$1:$F$49,6,FALSE),""))),"",IF($E$12=50,VLOOKUP(E18,'ＡＮ室内機ﾃﾞｰﾀ（消さない）'!A$1:$F$49,5,FALSE),IF($E$12=60,VLOOKUP(E18,'ＡＮ室内機ﾃﾞｰﾀ（消さない）'!$A$1:$F$49,6,FALSE),"")))</f>
        <v/>
      </c>
      <c r="L18" s="56" t="str">
        <f t="shared" ref="L18:L27" si="0">IF(ISERROR(F18*K18),"",(F18*K18))</f>
        <v/>
      </c>
      <c r="M18" s="57"/>
      <c r="N18" s="58">
        <f t="shared" ref="N18:N27" si="1">IF(M18="〇",H18,0)</f>
        <v>0</v>
      </c>
    </row>
    <row r="19" spans="2:14" ht="18.95" customHeight="1" x14ac:dyDescent="0.4">
      <c r="C19" s="373"/>
      <c r="D19" s="51">
        <v>3</v>
      </c>
      <c r="E19" s="52"/>
      <c r="F19" s="53"/>
      <c r="G19" s="54" t="str">
        <f>IF(ISERROR(VLOOKUP(E19,'ＡＮ室内機ﾃﾞｰﾀ（消さない）'!$A$1:$F$49,3,FALSE)),"",VLOOKUP(E19,'ＡＮ室内機ﾃﾞｰﾀ（消さない）'!$A$1:$F$49,3,FALSE))</f>
        <v/>
      </c>
      <c r="H19" s="54" t="str">
        <f>IF(ISERROR(F19*G19),"",(F19*G19))</f>
        <v/>
      </c>
      <c r="I19" s="54" t="str">
        <f>IF(ISERROR(VLOOKUP(E19,'ＡＮ室内機ﾃﾞｰﾀ（消さない）'!$A$1:$F$49,4,FALSE)),"",VLOOKUP(E19,'ＡＮ室内機ﾃﾞｰﾀ（消さない）'!$A$1:$F$49,4,FALSE))</f>
        <v/>
      </c>
      <c r="J19" s="54" t="str">
        <f t="shared" ref="J19:J27" si="2">IF(ISERROR(F19*I19),"",(F19*I19))</f>
        <v/>
      </c>
      <c r="K19" s="55" t="str">
        <f>IF(ISERROR(IF($E$12=50,VLOOKUP(E19,'ＡＮ室内機ﾃﾞｰﾀ（消さない）'!$A$1:$F$49,5,FALSE),IF($E$12=60,VLOOKUP(E19,'ＡＮ室内機ﾃﾞｰﾀ（消さない）'!$A$1:$F$49,6,FALSE),""))),"",IF($E$12=50,VLOOKUP(E19,'ＡＮ室内機ﾃﾞｰﾀ（消さない）'!A$1:$F$49,5,FALSE),IF($E$12=60,VLOOKUP(E19,'ＡＮ室内機ﾃﾞｰﾀ（消さない）'!$A$1:$F$49,6,FALSE),"")))</f>
        <v/>
      </c>
      <c r="L19" s="56" t="str">
        <f t="shared" si="0"/>
        <v/>
      </c>
      <c r="M19" s="57"/>
      <c r="N19" s="58">
        <f t="shared" si="1"/>
        <v>0</v>
      </c>
    </row>
    <row r="20" spans="2:14" ht="18.95" customHeight="1" x14ac:dyDescent="0.4">
      <c r="C20" s="373"/>
      <c r="D20" s="51">
        <v>4</v>
      </c>
      <c r="E20" s="52"/>
      <c r="F20" s="53"/>
      <c r="G20" s="54" t="str">
        <f>IF(ISERROR(VLOOKUP(E20,'ＡＮ室内機ﾃﾞｰﾀ（消さない）'!$A$1:$F$49,3,FALSE)),"",VLOOKUP(E20,'ＡＮ室内機ﾃﾞｰﾀ（消さない）'!$A$1:$F$49,3,FALSE))</f>
        <v/>
      </c>
      <c r="H20" s="54" t="str">
        <f t="shared" ref="H20:H27" si="3">IF(ISERROR(F20*G20),"",(F20*G20))</f>
        <v/>
      </c>
      <c r="I20" s="54" t="str">
        <f>IF(ISERROR(VLOOKUP(E20,'ＡＮ室内機ﾃﾞｰﾀ（消さない）'!$A$1:$F$49,4,FALSE)),"",VLOOKUP(E20,'ＡＮ室内機ﾃﾞｰﾀ（消さない）'!$A$1:$F$49,4,FALSE))</f>
        <v/>
      </c>
      <c r="J20" s="54" t="str">
        <f t="shared" si="2"/>
        <v/>
      </c>
      <c r="K20" s="55" t="str">
        <f>IF(ISERROR(IF($E$12=50,VLOOKUP(E20,'ＡＮ室内機ﾃﾞｰﾀ（消さない）'!$A$1:$F$49,5,FALSE),IF($E$12=60,VLOOKUP(E20,'ＡＮ室内機ﾃﾞｰﾀ（消さない）'!$A$1:$F$49,6,FALSE),""))),"",IF($E$12=50,VLOOKUP(E20,'ＡＮ室内機ﾃﾞｰﾀ（消さない）'!A$1:$F$49,5,FALSE),IF($E$12=60,VLOOKUP(E20,'ＡＮ室内機ﾃﾞｰﾀ（消さない）'!$A$1:$F$49,6,FALSE),"")))</f>
        <v/>
      </c>
      <c r="L20" s="56" t="str">
        <f t="shared" si="0"/>
        <v/>
      </c>
      <c r="M20" s="57"/>
      <c r="N20" s="58">
        <f t="shared" si="1"/>
        <v>0</v>
      </c>
    </row>
    <row r="21" spans="2:14" ht="18.95" customHeight="1" x14ac:dyDescent="0.4">
      <c r="C21" s="373"/>
      <c r="D21" s="51">
        <v>5</v>
      </c>
      <c r="E21" s="52"/>
      <c r="F21" s="53"/>
      <c r="G21" s="54" t="str">
        <f>IF(ISERROR(VLOOKUP(E21,'ＡＮ室内機ﾃﾞｰﾀ（消さない）'!$A$1:$F$49,3,FALSE)),"",VLOOKUP(E21,'ＡＮ室内機ﾃﾞｰﾀ（消さない）'!$A$1:$F$49,3,FALSE))</f>
        <v/>
      </c>
      <c r="H21" s="54" t="str">
        <f t="shared" si="3"/>
        <v/>
      </c>
      <c r="I21" s="54" t="str">
        <f>IF(ISERROR(VLOOKUP(E21,'ＡＮ室内機ﾃﾞｰﾀ（消さない）'!$A$1:$F$49,4,FALSE)),"",VLOOKUP(E21,'ＡＮ室内機ﾃﾞｰﾀ（消さない）'!$A$1:$F$49,4,FALSE))</f>
        <v/>
      </c>
      <c r="J21" s="54" t="str">
        <f t="shared" si="2"/>
        <v/>
      </c>
      <c r="K21" s="55" t="str">
        <f>IF(ISERROR(IF($E$12=50,VLOOKUP(E21,'ＡＮ室内機ﾃﾞｰﾀ（消さない）'!$A$1:$F$49,5,FALSE),IF($E$12=60,VLOOKUP(E21,'ＡＮ室内機ﾃﾞｰﾀ（消さない）'!$A$1:$F$49,6,FALSE),""))),"",IF($E$12=50,VLOOKUP(E21,'ＡＮ室内機ﾃﾞｰﾀ（消さない）'!A$1:$F$49,5,FALSE),IF($E$12=60,VLOOKUP(E21,'ＡＮ室内機ﾃﾞｰﾀ（消さない）'!$A$1:$F$49,6,FALSE),"")))</f>
        <v/>
      </c>
      <c r="L21" s="56" t="str">
        <f t="shared" si="0"/>
        <v/>
      </c>
      <c r="M21" s="57"/>
      <c r="N21" s="58">
        <f t="shared" si="1"/>
        <v>0</v>
      </c>
    </row>
    <row r="22" spans="2:14" ht="18.95" customHeight="1" x14ac:dyDescent="0.4">
      <c r="C22" s="373"/>
      <c r="D22" s="51">
        <v>6</v>
      </c>
      <c r="E22" s="52"/>
      <c r="F22" s="53"/>
      <c r="G22" s="54" t="str">
        <f>IF(ISERROR(VLOOKUP(E22,'ＡＮ室内機ﾃﾞｰﾀ（消さない）'!$A$1:$F$49,3,FALSE)),"",VLOOKUP(E22,'ＡＮ室内機ﾃﾞｰﾀ（消さない）'!$A$1:$F$49,3,FALSE))</f>
        <v/>
      </c>
      <c r="H22" s="54" t="str">
        <f t="shared" si="3"/>
        <v/>
      </c>
      <c r="I22" s="54" t="str">
        <f>IF(ISERROR(VLOOKUP(E22,'ＡＮ室内機ﾃﾞｰﾀ（消さない）'!$A$1:$F$49,4,FALSE)),"",VLOOKUP(E22,'ＡＮ室内機ﾃﾞｰﾀ（消さない）'!$A$1:$F$49,4,FALSE))</f>
        <v/>
      </c>
      <c r="J22" s="54" t="str">
        <f t="shared" si="2"/>
        <v/>
      </c>
      <c r="K22" s="55" t="str">
        <f>IF(ISERROR(IF($E$12=50,VLOOKUP(E22,'ＡＮ室内機ﾃﾞｰﾀ（消さない）'!$A$1:$F$49,5,FALSE),IF($E$12=60,VLOOKUP(E22,'ＡＮ室内機ﾃﾞｰﾀ（消さない）'!$A$1:$F$49,6,FALSE),""))),"",IF($E$12=50,VLOOKUP(E22,'ＡＮ室内機ﾃﾞｰﾀ（消さない）'!A$1:$F$49,5,FALSE),IF($E$12=60,VLOOKUP(E22,'ＡＮ室内機ﾃﾞｰﾀ（消さない）'!$A$1:$F$49,6,FALSE),"")))</f>
        <v/>
      </c>
      <c r="L22" s="56" t="str">
        <f t="shared" si="0"/>
        <v/>
      </c>
      <c r="M22" s="57"/>
      <c r="N22" s="58">
        <f t="shared" si="1"/>
        <v>0</v>
      </c>
    </row>
    <row r="23" spans="2:14" ht="18.95" customHeight="1" x14ac:dyDescent="0.4">
      <c r="C23" s="373"/>
      <c r="D23" s="51">
        <v>7</v>
      </c>
      <c r="E23" s="52"/>
      <c r="F23" s="53"/>
      <c r="G23" s="54" t="str">
        <f>IF(ISERROR(VLOOKUP(E23,'ＡＮ室内機ﾃﾞｰﾀ（消さない）'!$A$1:$F$49,3,FALSE)),"",VLOOKUP(E23,'ＡＮ室内機ﾃﾞｰﾀ（消さない）'!$A$1:$F$49,3,FALSE))</f>
        <v/>
      </c>
      <c r="H23" s="54" t="str">
        <f t="shared" si="3"/>
        <v/>
      </c>
      <c r="I23" s="54" t="str">
        <f>IF(ISERROR(VLOOKUP(E23,'ＡＮ室内機ﾃﾞｰﾀ（消さない）'!$A$1:$F$49,4,FALSE)),"",VLOOKUP(E23,'ＡＮ室内機ﾃﾞｰﾀ（消さない）'!$A$1:$F$49,4,FALSE))</f>
        <v/>
      </c>
      <c r="J23" s="54" t="str">
        <f t="shared" si="2"/>
        <v/>
      </c>
      <c r="K23" s="55" t="str">
        <f>IF(ISERROR(IF($E$12=50,VLOOKUP(E23,'ＡＮ室内機ﾃﾞｰﾀ（消さない）'!$A$1:$F$49,5,FALSE),IF($E$12=60,VLOOKUP(E23,'ＡＮ室内機ﾃﾞｰﾀ（消さない）'!$A$1:$F$49,6,FALSE),""))),"",IF($E$12=50,VLOOKUP(E23,'ＡＮ室内機ﾃﾞｰﾀ（消さない）'!A$1:$F$49,5,FALSE),IF($E$12=60,VLOOKUP(E23,'ＡＮ室内機ﾃﾞｰﾀ（消さない）'!$A$1:$F$49,6,FALSE),"")))</f>
        <v/>
      </c>
      <c r="L23" s="56" t="str">
        <f t="shared" si="0"/>
        <v/>
      </c>
      <c r="M23" s="57"/>
      <c r="N23" s="58">
        <f t="shared" si="1"/>
        <v>0</v>
      </c>
    </row>
    <row r="24" spans="2:14" ht="18.95" customHeight="1" x14ac:dyDescent="0.4">
      <c r="C24" s="373"/>
      <c r="D24" s="51">
        <v>8</v>
      </c>
      <c r="E24" s="52"/>
      <c r="F24" s="53"/>
      <c r="G24" s="54" t="str">
        <f>IF(ISERROR(VLOOKUP(E24,'ＡＮ室内機ﾃﾞｰﾀ（消さない）'!$A$1:$F$49,3,FALSE)),"",VLOOKUP(E24,'ＡＮ室内機ﾃﾞｰﾀ（消さない）'!$A$1:$F$49,3,FALSE))</f>
        <v/>
      </c>
      <c r="H24" s="54" t="str">
        <f t="shared" si="3"/>
        <v/>
      </c>
      <c r="I24" s="54" t="str">
        <f>IF(ISERROR(VLOOKUP(E24,'ＡＮ室内機ﾃﾞｰﾀ（消さない）'!$A$1:$F$49,4,FALSE)),"",VLOOKUP(E24,'ＡＮ室内機ﾃﾞｰﾀ（消さない）'!$A$1:$F$49,4,FALSE))</f>
        <v/>
      </c>
      <c r="J24" s="54" t="str">
        <f t="shared" si="2"/>
        <v/>
      </c>
      <c r="K24" s="55" t="str">
        <f>IF(ISERROR(IF($E$12=50,VLOOKUP(E24,'ＡＮ室内機ﾃﾞｰﾀ（消さない）'!$A$1:$F$49,5,FALSE),IF($E$12=60,VLOOKUP(E24,'ＡＮ室内機ﾃﾞｰﾀ（消さない）'!$A$1:$F$49,6,FALSE),""))),"",IF($E$12=50,VLOOKUP(E24,'ＡＮ室内機ﾃﾞｰﾀ（消さない）'!A$1:$F$49,5,FALSE),IF($E$12=60,VLOOKUP(E24,'ＡＮ室内機ﾃﾞｰﾀ（消さない）'!$A$1:$F$49,6,FALSE),"")))</f>
        <v/>
      </c>
      <c r="L24" s="56" t="str">
        <f t="shared" si="0"/>
        <v/>
      </c>
      <c r="M24" s="57"/>
      <c r="N24" s="58">
        <f t="shared" si="1"/>
        <v>0</v>
      </c>
    </row>
    <row r="25" spans="2:14" ht="18.95" customHeight="1" x14ac:dyDescent="0.4">
      <c r="C25" s="373"/>
      <c r="D25" s="51">
        <v>9</v>
      </c>
      <c r="E25" s="52"/>
      <c r="F25" s="53"/>
      <c r="G25" s="54" t="str">
        <f>IF(ISERROR(VLOOKUP(E25,'ＡＮ室内機ﾃﾞｰﾀ（消さない）'!$A$1:$F$49,3,FALSE)),"",VLOOKUP(E25,'ＡＮ室内機ﾃﾞｰﾀ（消さない）'!$A$1:$F$49,3,FALSE))</f>
        <v/>
      </c>
      <c r="H25" s="54" t="str">
        <f t="shared" si="3"/>
        <v/>
      </c>
      <c r="I25" s="54" t="str">
        <f>IF(ISERROR(VLOOKUP(E25,'ＡＮ室内機ﾃﾞｰﾀ（消さない）'!$A$1:$F$49,4,FALSE)),"",VLOOKUP(E25,'ＡＮ室内機ﾃﾞｰﾀ（消さない）'!$A$1:$F$49,4,FALSE))</f>
        <v/>
      </c>
      <c r="J25" s="54" t="str">
        <f t="shared" si="2"/>
        <v/>
      </c>
      <c r="K25" s="55" t="str">
        <f>IF(ISERROR(IF($E$12=50,VLOOKUP(E25,'ＡＮ室内機ﾃﾞｰﾀ（消さない）'!$A$1:$F$49,5,FALSE),IF($E$12=60,VLOOKUP(E25,'ＡＮ室内機ﾃﾞｰﾀ（消さない）'!$A$1:$F$49,6,FALSE),""))),"",IF($E$12=50,VLOOKUP(E25,'ＡＮ室内機ﾃﾞｰﾀ（消さない）'!A$1:$F$49,5,FALSE),IF($E$12=60,VLOOKUP(E25,'ＡＮ室内機ﾃﾞｰﾀ（消さない）'!$A$1:$F$49,6,FALSE),"")))</f>
        <v/>
      </c>
      <c r="L25" s="56" t="str">
        <f t="shared" si="0"/>
        <v/>
      </c>
      <c r="M25" s="57"/>
      <c r="N25" s="58">
        <f t="shared" si="1"/>
        <v>0</v>
      </c>
    </row>
    <row r="26" spans="2:14" ht="18.95" customHeight="1" x14ac:dyDescent="0.4">
      <c r="C26" s="373"/>
      <c r="D26" s="51">
        <v>10</v>
      </c>
      <c r="E26" s="52"/>
      <c r="F26" s="53"/>
      <c r="G26" s="54" t="str">
        <f>IF(ISERROR(VLOOKUP(E26,'ＡＮ室内機ﾃﾞｰﾀ（消さない）'!$A$1:$F$49,3,FALSE)),"",VLOOKUP(E26,'ＡＮ室内機ﾃﾞｰﾀ（消さない）'!$A$1:$F$49,3,FALSE))</f>
        <v/>
      </c>
      <c r="H26" s="54" t="str">
        <f t="shared" si="3"/>
        <v/>
      </c>
      <c r="I26" s="54" t="str">
        <f>IF(ISERROR(VLOOKUP(E26,'ＡＮ室内機ﾃﾞｰﾀ（消さない）'!$A$1:$F$49,4,FALSE)),"",VLOOKUP(E26,'ＡＮ室内機ﾃﾞｰﾀ（消さない）'!$A$1:$F$49,4,FALSE))</f>
        <v/>
      </c>
      <c r="J26" s="54" t="str">
        <f t="shared" si="2"/>
        <v/>
      </c>
      <c r="K26" s="55" t="str">
        <f>IF(ISERROR(IF($E$12=50,VLOOKUP(E26,'ＡＮ室内機ﾃﾞｰﾀ（消さない）'!$A$1:$F$49,5,FALSE),IF($E$12=60,VLOOKUP(E26,'ＡＮ室内機ﾃﾞｰﾀ（消さない）'!$A$1:$F$49,6,FALSE),""))),"",IF($E$12=50,VLOOKUP(E26,'ＡＮ室内機ﾃﾞｰﾀ（消さない）'!A$1:$F$49,5,FALSE),IF($E$12=60,VLOOKUP(E26,'ＡＮ室内機ﾃﾞｰﾀ（消さない）'!$A$1:$F$49,6,FALSE),"")))</f>
        <v/>
      </c>
      <c r="L26" s="56" t="str">
        <f t="shared" si="0"/>
        <v/>
      </c>
      <c r="M26" s="57"/>
      <c r="N26" s="58">
        <f t="shared" si="1"/>
        <v>0</v>
      </c>
    </row>
    <row r="27" spans="2:14" ht="18.95" customHeight="1" thickBot="1" x14ac:dyDescent="0.45">
      <c r="C27" s="374"/>
      <c r="D27" s="59">
        <v>11</v>
      </c>
      <c r="E27" s="60"/>
      <c r="F27" s="61"/>
      <c r="G27" s="62" t="str">
        <f>IF(ISERROR(VLOOKUP(E27,'ＡＮ室内機ﾃﾞｰﾀ（消さない）'!$A$1:$F$49,3,FALSE)),"",VLOOKUP(E27,'ＡＮ室内機ﾃﾞｰﾀ（消さない）'!$A$1:$F$49,3,FALSE))</f>
        <v/>
      </c>
      <c r="H27" s="62" t="str">
        <f t="shared" si="3"/>
        <v/>
      </c>
      <c r="I27" s="62" t="str">
        <f>IF(ISERROR(VLOOKUP(E27,'ＡＮ室内機ﾃﾞｰﾀ（消さない）'!$A$1:$F$49,4,FALSE)),"",VLOOKUP(E27,'ＡＮ室内機ﾃﾞｰﾀ（消さない）'!$A$1:$F$49,4,FALSE))</f>
        <v/>
      </c>
      <c r="J27" s="62" t="str">
        <f t="shared" si="2"/>
        <v/>
      </c>
      <c r="K27" s="63" t="str">
        <f>IF(ISERROR(IF($E$12=50,VLOOKUP(E27,'ＡＮ室内機ﾃﾞｰﾀ（消さない）'!$A$1:$F$49,5,FALSE),IF($E$12=60,VLOOKUP(E27,'ＡＮ室内機ﾃﾞｰﾀ（消さない）'!$A$1:$F$49,6,FALSE),""))),"",IF($E$12=50,VLOOKUP(E27,'ＡＮ室内機ﾃﾞｰﾀ（消さない）'!A$1:$F$49,5,FALSE),IF($E$12=60,VLOOKUP(E27,'ＡＮ室内機ﾃﾞｰﾀ（消さない）'!$A$1:$F$49,6,FALSE),"")))</f>
        <v/>
      </c>
      <c r="L27" s="64" t="str">
        <f t="shared" si="0"/>
        <v/>
      </c>
      <c r="M27" s="65"/>
      <c r="N27" s="66">
        <f t="shared" si="1"/>
        <v>0</v>
      </c>
    </row>
    <row r="28" spans="2:14" ht="20.25" customHeight="1" thickBot="1" x14ac:dyDescent="0.45">
      <c r="C28" s="67" t="s">
        <v>29</v>
      </c>
      <c r="D28" s="68"/>
      <c r="E28" s="69"/>
      <c r="F28" s="70">
        <f>SUM(F17:F27)</f>
        <v>0</v>
      </c>
      <c r="G28" s="71"/>
      <c r="H28" s="72">
        <f t="shared" ref="H28:J28" si="4">SUM(H17:H27)</f>
        <v>0</v>
      </c>
      <c r="I28" s="73"/>
      <c r="J28" s="74">
        <f t="shared" si="4"/>
        <v>0</v>
      </c>
      <c r="K28" s="75"/>
      <c r="L28" s="76">
        <f>SUM(L17:L27)</f>
        <v>0</v>
      </c>
      <c r="M28" s="76"/>
      <c r="N28" s="76">
        <f>SUM(N17:N27)</f>
        <v>0</v>
      </c>
    </row>
    <row r="29" spans="2:14" ht="9" customHeight="1" x14ac:dyDescent="0.4">
      <c r="C29" s="8"/>
    </row>
    <row r="30" spans="2:14" x14ac:dyDescent="0.4">
      <c r="B30" s="8" t="s">
        <v>30</v>
      </c>
      <c r="C30" s="8"/>
    </row>
    <row r="31" spans="2:14" x14ac:dyDescent="0.4">
      <c r="C31" s="8" t="s">
        <v>31</v>
      </c>
    </row>
    <row r="32" spans="2:14" x14ac:dyDescent="0.4">
      <c r="C32" s="375" t="s">
        <v>32</v>
      </c>
      <c r="D32" s="375"/>
      <c r="E32" s="375"/>
      <c r="F32" s="376" t="s">
        <v>33</v>
      </c>
      <c r="G32" s="376"/>
      <c r="H32" s="376"/>
      <c r="I32" s="376"/>
      <c r="J32" s="376"/>
      <c r="K32" s="77"/>
      <c r="L32" s="377" t="s">
        <v>34</v>
      </c>
      <c r="M32" s="378"/>
    </row>
    <row r="33" spans="3:15" x14ac:dyDescent="0.4">
      <c r="C33" s="379" t="s">
        <v>35</v>
      </c>
      <c r="D33" s="379"/>
      <c r="E33" s="379"/>
      <c r="F33" s="376" t="s">
        <v>36</v>
      </c>
      <c r="G33" s="376"/>
      <c r="H33" s="376"/>
      <c r="I33" s="376"/>
      <c r="J33" s="376"/>
      <c r="K33" s="77"/>
      <c r="L33" s="380" t="str">
        <f>IF(F28=0,"室内機接続可否情報入力",IF(F28&lt;4,"×",IF(F28&gt;11,"×","〇")))</f>
        <v>室内機接続可否情報入力</v>
      </c>
      <c r="M33" s="381"/>
    </row>
    <row r="34" spans="3:15" x14ac:dyDescent="0.4">
      <c r="C34" s="379" t="s">
        <v>37</v>
      </c>
      <c r="D34" s="379"/>
      <c r="E34" s="379"/>
      <c r="F34" s="379" t="s">
        <v>38</v>
      </c>
      <c r="G34" s="379"/>
      <c r="H34" s="379"/>
      <c r="I34" s="379"/>
      <c r="J34" s="379"/>
      <c r="K34" s="77"/>
      <c r="L34" s="380" t="str">
        <f>IF(H28=0,"室内機接続可否情報入力",IF(H28&lt;54,"×",IF(H28&gt;72.8,"×","〇")))</f>
        <v>室内機接続可否情報入力</v>
      </c>
      <c r="M34" s="381"/>
      <c r="O34" s="78"/>
    </row>
    <row r="35" spans="3:15" x14ac:dyDescent="0.4">
      <c r="C35" s="369" t="s">
        <v>39</v>
      </c>
      <c r="D35" s="369"/>
      <c r="E35" s="369"/>
      <c r="F35" s="79" t="str">
        <f>IF(ISERROR(VLOOKUP(E13, 'ANブレーカー容量別突入電流、消費電力値'!A1:D4,3,FALSE)),"",VLOOKUP(E13, 'ANブレーカー容量別突入電流、消費電力値'!A1:D4,3,FALSE))</f>
        <v/>
      </c>
      <c r="G35" s="80"/>
      <c r="H35" s="80" t="s">
        <v>40</v>
      </c>
      <c r="I35" s="81"/>
      <c r="J35" s="82"/>
      <c r="K35" s="83"/>
      <c r="L35" s="382" t="str">
        <f>IF(F35="","遮断機容量を入力",IF(J28=0,"室内機接続可否情報入力",IF(J28&lt;=F35,"〇","×")))</f>
        <v>遮断機容量を入力</v>
      </c>
      <c r="M35" s="383"/>
    </row>
    <row r="36" spans="3:15" x14ac:dyDescent="0.4">
      <c r="C36" s="369" t="s">
        <v>41</v>
      </c>
      <c r="D36" s="369"/>
      <c r="E36" s="369"/>
      <c r="F36" s="79" t="str">
        <f>IF(ISERROR(VLOOKUP(E13, 'ANブレーカー容量別突入電流、消費電力値'!A1:D4,4,FALSE)),"",VLOOKUP(E13, 'ANブレーカー容量別突入電流、消費電力値'!A1:D4,4,FALSE))</f>
        <v/>
      </c>
      <c r="G36" s="81"/>
      <c r="H36" s="80" t="s">
        <v>40</v>
      </c>
      <c r="I36" s="81"/>
      <c r="J36" s="82"/>
      <c r="K36" s="83"/>
      <c r="L36" s="370" t="str">
        <f>IF(F36="","遮断機容量を入力",IF(L28=0,"室内機接続可否情報もしくは周波数入力",IF(L28&lt;=F36,"〇","×")))</f>
        <v>遮断機容量を入力</v>
      </c>
      <c r="M36" s="371"/>
    </row>
    <row r="37" spans="3:15" ht="24" x14ac:dyDescent="0.4">
      <c r="C37" s="384" t="s">
        <v>30</v>
      </c>
      <c r="D37" s="385"/>
      <c r="E37" s="385"/>
      <c r="F37" s="385"/>
      <c r="G37" s="385"/>
      <c r="H37" s="385"/>
      <c r="I37" s="385"/>
      <c r="J37" s="386"/>
      <c r="K37" s="77"/>
      <c r="L37" s="387" t="str">
        <f>IF(COUNTIF(L33:M36,"〇")=4,"〇","×")</f>
        <v>×</v>
      </c>
      <c r="M37" s="388"/>
    </row>
    <row r="38" spans="3:15" x14ac:dyDescent="0.4">
      <c r="C38" s="84"/>
    </row>
    <row r="39" spans="3:15" x14ac:dyDescent="0.4">
      <c r="C39" s="8" t="s">
        <v>42</v>
      </c>
    </row>
    <row r="40" spans="3:15" x14ac:dyDescent="0.4">
      <c r="C40" s="389"/>
      <c r="D40" s="389"/>
      <c r="E40" s="389"/>
    </row>
    <row r="41" spans="3:15" x14ac:dyDescent="0.4">
      <c r="C41" s="390" t="s">
        <v>32</v>
      </c>
      <c r="D41" s="390"/>
      <c r="E41" s="390"/>
      <c r="F41" s="391" t="s">
        <v>33</v>
      </c>
      <c r="G41" s="391"/>
      <c r="H41" s="391"/>
      <c r="I41" s="391"/>
      <c r="J41" s="391"/>
      <c r="K41" s="77"/>
      <c r="L41" s="391" t="s">
        <v>34</v>
      </c>
      <c r="M41" s="391"/>
      <c r="N41" s="391"/>
    </row>
    <row r="42" spans="3:15" ht="72" customHeight="1" x14ac:dyDescent="0.4">
      <c r="C42" s="375" t="s">
        <v>43</v>
      </c>
      <c r="D42" s="375"/>
      <c r="E42" s="375"/>
      <c r="F42" s="392" t="s">
        <v>44</v>
      </c>
      <c r="G42" s="393"/>
      <c r="H42" s="393"/>
      <c r="I42" s="393"/>
      <c r="J42" s="393"/>
      <c r="K42" s="85"/>
      <c r="L42" s="394" t="str">
        <f>IF(L37="×","× 1.接続室内機仕様が×のため",IF(N28=0,"室内機接続可否情報入力",IF(N28&gt;56,'ＡＮ室内機情報など（消さない）'!H6,"〇")))</f>
        <v>× 1.接続室内機仕様が×のため</v>
      </c>
      <c r="M42" s="394"/>
      <c r="N42" s="394"/>
    </row>
    <row r="43" spans="3:15" ht="21" customHeight="1" x14ac:dyDescent="0.4">
      <c r="C43" s="81"/>
      <c r="D43" s="81"/>
      <c r="E43" s="81"/>
      <c r="F43" s="86"/>
      <c r="G43" s="87"/>
      <c r="H43" s="87"/>
      <c r="I43" s="87"/>
      <c r="J43" s="87"/>
      <c r="K43" s="88"/>
      <c r="L43" s="89"/>
      <c r="M43" s="89"/>
    </row>
    <row r="44" spans="3:15" ht="21" customHeight="1" thickBot="1" x14ac:dyDescent="0.45">
      <c r="C44" s="32"/>
      <c r="D44" s="32"/>
      <c r="E44" s="32"/>
      <c r="F44" s="86"/>
      <c r="G44" s="87"/>
      <c r="H44" s="87"/>
      <c r="I44" s="87"/>
      <c r="J44" s="87"/>
      <c r="K44" s="88"/>
      <c r="L44" s="89"/>
      <c r="M44" s="89"/>
    </row>
    <row r="45" spans="3:15" ht="64.5" customHeight="1" thickBot="1" x14ac:dyDescent="0.45">
      <c r="C45" s="395" t="s">
        <v>45</v>
      </c>
      <c r="D45" s="396"/>
      <c r="E45" s="397"/>
      <c r="F45" s="398" t="str">
        <f>IF(AND(L37="〇",L42="〇"),'ＡＮ室内機情報など（消さない）'!I6,IF(AND(L37="〇",L42='ＡＮ室内機情報など（消さない）'!H6),'ＡＮ室内機情報など（消さない）'!I7,"×"))</f>
        <v>×</v>
      </c>
      <c r="G45" s="398"/>
      <c r="H45" s="398"/>
      <c r="I45" s="398"/>
      <c r="J45" s="398"/>
      <c r="K45" s="398"/>
      <c r="L45" s="398"/>
      <c r="M45" s="398"/>
      <c r="N45" s="399"/>
    </row>
    <row r="46" spans="3:15" x14ac:dyDescent="0.4">
      <c r="C46" s="90"/>
      <c r="D46" s="90"/>
      <c r="E46" s="90"/>
    </row>
  </sheetData>
  <sheetProtection algorithmName="SHA-512" hashValue="hZ4hZFh0q1k1a7hngp3ZN+iUPGGy4C6/NqSzkwDapzCFSdaJsmdXQn1WgrGcXfEJ+Q6S7MbpS9LJ5zMfighczg==" saltValue="p/Nhgw1bNu7/71rW0/KfUA==" spinCount="100000" sheet="1" formatCells="0" selectLockedCells="1"/>
  <mergeCells count="31">
    <mergeCell ref="C42:E42"/>
    <mergeCell ref="F42:J42"/>
    <mergeCell ref="L42:N42"/>
    <mergeCell ref="C45:E45"/>
    <mergeCell ref="F45:N45"/>
    <mergeCell ref="C37:J37"/>
    <mergeCell ref="L37:M37"/>
    <mergeCell ref="C40:E40"/>
    <mergeCell ref="C41:E41"/>
    <mergeCell ref="F41:J41"/>
    <mergeCell ref="L41:N41"/>
    <mergeCell ref="C36:E36"/>
    <mergeCell ref="L36:M36"/>
    <mergeCell ref="C17:C27"/>
    <mergeCell ref="C32:E32"/>
    <mergeCell ref="F32:J32"/>
    <mergeCell ref="L32:M32"/>
    <mergeCell ref="C33:E33"/>
    <mergeCell ref="F33:J33"/>
    <mergeCell ref="L33:M33"/>
    <mergeCell ref="C34:E34"/>
    <mergeCell ref="F34:J34"/>
    <mergeCell ref="L34:M34"/>
    <mergeCell ref="C35:E35"/>
    <mergeCell ref="L35:M35"/>
    <mergeCell ref="C16:D16"/>
    <mergeCell ref="B3:F4"/>
    <mergeCell ref="M5:N5"/>
    <mergeCell ref="C12:D12"/>
    <mergeCell ref="H12:J12"/>
    <mergeCell ref="C13:D13"/>
  </mergeCells>
  <phoneticPr fontId="2"/>
  <conditionalFormatting sqref="E17:N27">
    <cfRule type="expression" dxfId="2" priority="1">
      <formula>AND($L$37="〇",$N$28&lt;=56,$M17="〇")</formula>
    </cfRule>
  </conditionalFormatting>
  <dataValidations count="6">
    <dataValidation type="list" allowBlank="1" showInputMessage="1" showErrorMessage="1" sqref="E17:E27">
      <formula1>室内機</formula1>
    </dataValidation>
    <dataValidation type="whole" allowBlank="1" showInputMessage="1" showErrorMessage="1" sqref="F17">
      <formula1>1</formula1>
      <formula2>11</formula2>
    </dataValidation>
    <dataValidation type="list" allowBlank="1" showInputMessage="1" showErrorMessage="1" sqref="E12">
      <formula1>周波数</formula1>
    </dataValidation>
    <dataValidation type="list" allowBlank="1" showInputMessage="1" showErrorMessage="1" sqref="E13">
      <formula1>遮断器</formula1>
    </dataValidation>
    <dataValidation type="list" allowBlank="1" showInputMessage="1" showErrorMessage="1" sqref="G11">
      <formula1>空調運転</formula1>
    </dataValidation>
    <dataValidation type="list" allowBlank="1" showInputMessage="1" showErrorMessage="1" sqref="M17:M27">
      <formula1>避難所利用</formula1>
    </dataValidation>
  </dataValidations>
  <pageMargins left="0.7" right="0.7" top="0.75" bottom="0.75" header="0.3" footer="0.3"/>
  <pageSetup paperSize="9" scale="76"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B1:O46"/>
  <sheetViews>
    <sheetView view="pageBreakPreview" zoomScaleNormal="100" zoomScaleSheetLayoutView="100" workbookViewId="0">
      <selection activeCell="E13" sqref="E13"/>
    </sheetView>
  </sheetViews>
  <sheetFormatPr defaultRowHeight="19.5" x14ac:dyDescent="0.4"/>
  <cols>
    <col min="1" max="1" width="0.875" style="2" customWidth="1"/>
    <col min="2" max="2" width="3.625" style="2" customWidth="1"/>
    <col min="3" max="3" width="4.875" style="2" customWidth="1"/>
    <col min="4" max="4" width="5.75" style="2" customWidth="1"/>
    <col min="5" max="5" width="16.625" style="2" customWidth="1"/>
    <col min="6" max="6" width="6.375" style="2" customWidth="1"/>
    <col min="7" max="7" width="9.375" style="2" hidden="1" customWidth="1"/>
    <col min="8" max="8" width="10.5" style="2" customWidth="1"/>
    <col min="9" max="9" width="11.5" style="2" hidden="1" customWidth="1"/>
    <col min="10" max="10" width="14" style="2" customWidth="1"/>
    <col min="11" max="11" width="11.5" style="2" hidden="1" customWidth="1"/>
    <col min="12" max="12" width="13.625" style="2" customWidth="1"/>
    <col min="13" max="13" width="12.875" style="2" customWidth="1"/>
    <col min="14" max="14" width="15.25" style="2" customWidth="1"/>
    <col min="15" max="15" width="0.75" style="2" customWidth="1"/>
    <col min="16" max="16384" width="9" style="2"/>
  </cols>
  <sheetData>
    <row r="1" spans="2:14" x14ac:dyDescent="0.4">
      <c r="B1" s="84" t="s">
        <v>214</v>
      </c>
    </row>
    <row r="3" spans="2:14" ht="14.25" customHeight="1" x14ac:dyDescent="0.4">
      <c r="B3" s="361" t="s">
        <v>0</v>
      </c>
      <c r="C3" s="361"/>
      <c r="D3" s="361"/>
      <c r="E3" s="361"/>
      <c r="F3" s="361"/>
      <c r="G3" s="1"/>
      <c r="H3" s="1"/>
    </row>
    <row r="4" spans="2:14" ht="14.25" customHeight="1" x14ac:dyDescent="0.4">
      <c r="B4" s="361"/>
      <c r="C4" s="361"/>
      <c r="D4" s="361"/>
      <c r="E4" s="361"/>
      <c r="F4" s="361"/>
      <c r="G4" s="1"/>
      <c r="H4" s="1"/>
    </row>
    <row r="5" spans="2:14" ht="16.5" customHeight="1" x14ac:dyDescent="0.4">
      <c r="B5" s="3" t="s">
        <v>1</v>
      </c>
      <c r="M5" s="362" t="s">
        <v>2</v>
      </c>
      <c r="N5" s="362"/>
    </row>
    <row r="6" spans="2:14" ht="16.5" customHeight="1" x14ac:dyDescent="0.4">
      <c r="B6" s="3" t="s">
        <v>3</v>
      </c>
      <c r="M6" s="112"/>
      <c r="N6" s="112"/>
    </row>
    <row r="7" spans="2:14" x14ac:dyDescent="0.4">
      <c r="M7" s="112"/>
      <c r="N7" s="112"/>
    </row>
    <row r="8" spans="2:14" ht="17.25" customHeight="1" x14ac:dyDescent="0.4">
      <c r="B8" s="5" t="s">
        <v>4</v>
      </c>
      <c r="C8" s="6"/>
      <c r="D8" s="6"/>
      <c r="E8" s="6"/>
      <c r="F8" s="6"/>
      <c r="G8" s="6"/>
      <c r="H8" s="6"/>
      <c r="I8" s="6"/>
      <c r="J8" s="6"/>
      <c r="K8" s="6"/>
      <c r="L8" s="6"/>
      <c r="M8" s="7"/>
      <c r="N8" s="6" t="s">
        <v>5</v>
      </c>
    </row>
    <row r="10" spans="2:14" ht="20.25" thickBot="1" x14ac:dyDescent="0.45">
      <c r="B10" s="8" t="s">
        <v>6</v>
      </c>
    </row>
    <row r="11" spans="2:14" ht="25.5" customHeight="1" thickBot="1" x14ac:dyDescent="0.45">
      <c r="C11" s="9" t="s">
        <v>7</v>
      </c>
      <c r="D11" s="10"/>
      <c r="E11" s="10"/>
      <c r="F11" s="10"/>
      <c r="G11" s="11"/>
      <c r="J11" s="12"/>
      <c r="L11" s="13" t="s">
        <v>8</v>
      </c>
    </row>
    <row r="12" spans="2:14" ht="21.75" customHeight="1" thickBot="1" x14ac:dyDescent="0.45">
      <c r="C12" s="363" t="s">
        <v>9</v>
      </c>
      <c r="D12" s="364"/>
      <c r="E12" s="14"/>
      <c r="F12" s="15" t="s">
        <v>10</v>
      </c>
      <c r="G12" s="16"/>
      <c r="H12" s="365"/>
      <c r="I12" s="366"/>
      <c r="J12" s="366"/>
      <c r="K12" s="17"/>
      <c r="L12" s="18"/>
      <c r="M12" s="19"/>
    </row>
    <row r="13" spans="2:14" ht="21.75" customHeight="1" thickBot="1" x14ac:dyDescent="0.45">
      <c r="C13" s="367" t="s">
        <v>11</v>
      </c>
      <c r="D13" s="368"/>
      <c r="E13" s="20"/>
      <c r="F13" s="21" t="s">
        <v>12</v>
      </c>
      <c r="G13" s="22"/>
      <c r="H13" s="23" t="s">
        <v>13</v>
      </c>
      <c r="I13" s="24"/>
      <c r="J13" s="25" t="str">
        <f>IF(ISERROR(VLOOKUP(E13,'ANブレーカー容量別突入電流、消費電力値'!A1:D4,2,FALSE)),"",(VLOOKUP(E13,'ANブレーカー容量別突入電流、消費電力値'!A1:D4,2,FALSE)))</f>
        <v/>
      </c>
      <c r="K13" s="26"/>
      <c r="L13" s="27" t="s">
        <v>14</v>
      </c>
    </row>
    <row r="14" spans="2:14" ht="12" customHeight="1" x14ac:dyDescent="0.4">
      <c r="C14" s="28" t="s">
        <v>15</v>
      </c>
      <c r="D14" s="29"/>
      <c r="E14" s="30"/>
      <c r="F14" s="30"/>
      <c r="G14" s="30"/>
      <c r="H14" s="30"/>
      <c r="I14" s="30"/>
      <c r="J14" s="31"/>
      <c r="K14" s="31"/>
      <c r="L14" s="31"/>
    </row>
    <row r="15" spans="2:14" ht="20.25" customHeight="1" thickBot="1" x14ac:dyDescent="0.45">
      <c r="C15" s="32" t="s">
        <v>16</v>
      </c>
      <c r="D15" s="33"/>
      <c r="E15" s="34"/>
      <c r="F15" s="34"/>
      <c r="G15" s="34"/>
      <c r="H15" s="34"/>
      <c r="I15" s="34"/>
      <c r="J15" s="35"/>
      <c r="K15" s="35"/>
      <c r="L15" s="35"/>
    </row>
    <row r="16" spans="2:14" ht="21.75" customHeight="1" thickBot="1" x14ac:dyDescent="0.45">
      <c r="C16" s="359" t="s">
        <v>17</v>
      </c>
      <c r="D16" s="360"/>
      <c r="E16" s="36" t="s">
        <v>18</v>
      </c>
      <c r="F16" s="37" t="s">
        <v>19</v>
      </c>
      <c r="G16" s="38" t="s">
        <v>20</v>
      </c>
      <c r="H16" s="39" t="s">
        <v>21</v>
      </c>
      <c r="I16" s="39" t="s">
        <v>22</v>
      </c>
      <c r="J16" s="40" t="s">
        <v>23</v>
      </c>
      <c r="K16" s="41" t="s">
        <v>24</v>
      </c>
      <c r="L16" s="42" t="s">
        <v>25</v>
      </c>
      <c r="M16" s="42" t="s">
        <v>26</v>
      </c>
      <c r="N16" s="42" t="s">
        <v>27</v>
      </c>
    </row>
    <row r="17" spans="2:14" ht="18.95" customHeight="1" x14ac:dyDescent="0.4">
      <c r="C17" s="372" t="s">
        <v>28</v>
      </c>
      <c r="D17" s="43">
        <v>1</v>
      </c>
      <c r="E17" s="261" t="s">
        <v>137</v>
      </c>
      <c r="F17" s="268">
        <v>3</v>
      </c>
      <c r="G17" s="269">
        <f>IF(ISERROR(VLOOKUP(E17,'ＡＮ室内機ﾃﾞｰﾀ（消さない）'!$A$1:$F$49,3,FALSE)),"",VLOOKUP(E17,'ＡＮ室内機ﾃﾞｰﾀ（消さない）'!$A$1:$F$49,3,FALSE))</f>
        <v>16</v>
      </c>
      <c r="H17" s="269">
        <f>IF(ISERROR(F17*G17),"",(F17*G17))</f>
        <v>48</v>
      </c>
      <c r="I17" s="269">
        <f>IF(ISERROR(VLOOKUP(E17,'ＡＮ室内機ﾃﾞｰﾀ（消さない）'!$A$1:$F$49,4,FALSE)),"",VLOOKUP(E17,'ＡＮ室内機ﾃﾞｰﾀ（消さない）'!$A$1:$F$49,4,FALSE))</f>
        <v>12.3</v>
      </c>
      <c r="J17" s="269">
        <f>IF(ISERROR(F17*I17),"",(F17*I17))</f>
        <v>36.900000000000006</v>
      </c>
      <c r="K17" s="270" t="str">
        <f>IF(ISERROR(IF($E$12=50,VLOOKUP(E17,'ＡＮ室内機ﾃﾞｰﾀ（消さない）'!$A$1:$F$49,5,FALSE),IF($E$12=60,VLOOKUP(E17,'ＡＮ室内機ﾃﾞｰﾀ（消さない）'!$A$1:$F$49,6,FALSE),""))),"",IF($E$12=50,VLOOKUP(E17,'ＡＮ室内機ﾃﾞｰﾀ（消さない）'!A$1:$F$49,5,FALSE),IF($E$12=60,VLOOKUP(E17,'ＡＮ室内機ﾃﾞｰﾀ（消さない）'!$A$1:$F$49,6,FALSE),"")))</f>
        <v/>
      </c>
      <c r="L17" s="271" t="str">
        <f>IF(ISERROR(F17*K17),"",(F17*K17))</f>
        <v/>
      </c>
      <c r="M17" s="272" t="s">
        <v>46</v>
      </c>
      <c r="N17" s="273">
        <f>IF(M17="〇",H17,0)</f>
        <v>48</v>
      </c>
    </row>
    <row r="18" spans="2:14" ht="18.95" customHeight="1" x14ac:dyDescent="0.4">
      <c r="C18" s="373"/>
      <c r="D18" s="111">
        <v>2</v>
      </c>
      <c r="E18" s="262"/>
      <c r="F18" s="263"/>
      <c r="G18" s="54" t="str">
        <f>IF(ISERROR(VLOOKUP(E18,'ＡＮ室内機ﾃﾞｰﾀ（消さない）'!$A$1:$F$49,3,FALSE)),"",VLOOKUP(E18,'ＡＮ室内機ﾃﾞｰﾀ（消さない）'!$A$1:$F$49,3,FALSE))</f>
        <v/>
      </c>
      <c r="H18" s="54" t="str">
        <f>IF(ISERROR(F18*G18),"",(F18*G18))</f>
        <v/>
      </c>
      <c r="I18" s="54" t="str">
        <f>IF(ISERROR(VLOOKUP(E18,'ＡＮ室内機ﾃﾞｰﾀ（消さない）'!$A$1:$F$49,4,FALSE)),"",VLOOKUP(E18,'ＡＮ室内機ﾃﾞｰﾀ（消さない）'!$A$1:$F$49,4,FALSE))</f>
        <v/>
      </c>
      <c r="J18" s="54" t="str">
        <f>IF(ISERROR(F18*I18),"",(F18*I18))</f>
        <v/>
      </c>
      <c r="K18" s="55" t="str">
        <f>IF(ISERROR(IF($E$12=50,VLOOKUP(E18,'ＡＮ室内機ﾃﾞｰﾀ（消さない）'!$A$1:$F$49,5,FALSE),IF($E$12=60,VLOOKUP(E18,'ＡＮ室内機ﾃﾞｰﾀ（消さない）'!$A$1:$F$49,6,FALSE),""))),"",IF($E$12=50,VLOOKUP(E18,'ＡＮ室内機ﾃﾞｰﾀ（消さない）'!A$1:$F$49,5,FALSE),IF($E$12=60,VLOOKUP(E18,'ＡＮ室内機ﾃﾞｰﾀ（消さない）'!$A$1:$F$49,6,FALSE),"")))</f>
        <v/>
      </c>
      <c r="L18" s="56" t="str">
        <f t="shared" ref="L18:L27" si="0">IF(ISERROR(F18*K18),"",(F18*K18))</f>
        <v/>
      </c>
      <c r="M18" s="266"/>
      <c r="N18" s="58">
        <f t="shared" ref="N18:N27" si="1">IF(M18="〇",H18,0)</f>
        <v>0</v>
      </c>
    </row>
    <row r="19" spans="2:14" ht="18.95" customHeight="1" x14ac:dyDescent="0.4">
      <c r="C19" s="373"/>
      <c r="D19" s="111">
        <v>3</v>
      </c>
      <c r="E19" s="262"/>
      <c r="F19" s="263"/>
      <c r="G19" s="54" t="str">
        <f>IF(ISERROR(VLOOKUP(E19,'ＡＮ室内機ﾃﾞｰﾀ（消さない）'!$A$1:$F$49,3,FALSE)),"",VLOOKUP(E19,'ＡＮ室内機ﾃﾞｰﾀ（消さない）'!$A$1:$F$49,3,FALSE))</f>
        <v/>
      </c>
      <c r="H19" s="54" t="str">
        <f>IF(ISERROR(F19*G19),"",(F19*G19))</f>
        <v/>
      </c>
      <c r="I19" s="54" t="str">
        <f>IF(ISERROR(VLOOKUP(E19,'ＡＮ室内機ﾃﾞｰﾀ（消さない）'!$A$1:$F$49,4,FALSE)),"",VLOOKUP(E19,'ＡＮ室内機ﾃﾞｰﾀ（消さない）'!$A$1:$F$49,4,FALSE))</f>
        <v/>
      </c>
      <c r="J19" s="54" t="str">
        <f t="shared" ref="J19:J27" si="2">IF(ISERROR(F19*I19),"",(F19*I19))</f>
        <v/>
      </c>
      <c r="K19" s="55" t="str">
        <f>IF(ISERROR(IF($E$12=50,VLOOKUP(E19,'ＡＮ室内機ﾃﾞｰﾀ（消さない）'!$A$1:$F$49,5,FALSE),IF($E$12=60,VLOOKUP(E19,'ＡＮ室内機ﾃﾞｰﾀ（消さない）'!$A$1:$F$49,6,FALSE),""))),"",IF($E$12=50,VLOOKUP(E19,'ＡＮ室内機ﾃﾞｰﾀ（消さない）'!A$1:$F$49,5,FALSE),IF($E$12=60,VLOOKUP(E19,'ＡＮ室内機ﾃﾞｰﾀ（消さない）'!$A$1:$F$49,6,FALSE),"")))</f>
        <v/>
      </c>
      <c r="L19" s="56" t="str">
        <f t="shared" si="0"/>
        <v/>
      </c>
      <c r="M19" s="266"/>
      <c r="N19" s="58">
        <f t="shared" si="1"/>
        <v>0</v>
      </c>
    </row>
    <row r="20" spans="2:14" ht="18.95" customHeight="1" x14ac:dyDescent="0.4">
      <c r="C20" s="373"/>
      <c r="D20" s="111">
        <v>4</v>
      </c>
      <c r="E20" s="262"/>
      <c r="F20" s="263"/>
      <c r="G20" s="54" t="str">
        <f>IF(ISERROR(VLOOKUP(E20,'ＡＮ室内機ﾃﾞｰﾀ（消さない）'!$A$1:$F$49,3,FALSE)),"",VLOOKUP(E20,'ＡＮ室内機ﾃﾞｰﾀ（消さない）'!$A$1:$F$49,3,FALSE))</f>
        <v/>
      </c>
      <c r="H20" s="54" t="str">
        <f t="shared" ref="H20:H27" si="3">IF(ISERROR(F20*G20),"",(F20*G20))</f>
        <v/>
      </c>
      <c r="I20" s="54" t="str">
        <f>IF(ISERROR(VLOOKUP(E20,'ＡＮ室内機ﾃﾞｰﾀ（消さない）'!$A$1:$F$49,4,FALSE)),"",VLOOKUP(E20,'ＡＮ室内機ﾃﾞｰﾀ（消さない）'!$A$1:$F$49,4,FALSE))</f>
        <v/>
      </c>
      <c r="J20" s="54" t="str">
        <f t="shared" si="2"/>
        <v/>
      </c>
      <c r="K20" s="55" t="str">
        <f>IF(ISERROR(IF($E$12=50,VLOOKUP(E20,'ＡＮ室内機ﾃﾞｰﾀ（消さない）'!$A$1:$F$49,5,FALSE),IF($E$12=60,VLOOKUP(E20,'ＡＮ室内機ﾃﾞｰﾀ（消さない）'!$A$1:$F$49,6,FALSE),""))),"",IF($E$12=50,VLOOKUP(E20,'ＡＮ室内機ﾃﾞｰﾀ（消さない）'!A$1:$F$49,5,FALSE),IF($E$12=60,VLOOKUP(E20,'ＡＮ室内機ﾃﾞｰﾀ（消さない）'!$A$1:$F$49,6,FALSE),"")))</f>
        <v/>
      </c>
      <c r="L20" s="56" t="str">
        <f t="shared" si="0"/>
        <v/>
      </c>
      <c r="M20" s="266"/>
      <c r="N20" s="58">
        <f t="shared" si="1"/>
        <v>0</v>
      </c>
    </row>
    <row r="21" spans="2:14" ht="18.95" customHeight="1" x14ac:dyDescent="0.4">
      <c r="C21" s="373"/>
      <c r="D21" s="111">
        <v>5</v>
      </c>
      <c r="E21" s="262"/>
      <c r="F21" s="263"/>
      <c r="G21" s="54" t="str">
        <f>IF(ISERROR(VLOOKUP(E21,'ＡＮ室内機ﾃﾞｰﾀ（消さない）'!$A$1:$F$49,3,FALSE)),"",VLOOKUP(E21,'ＡＮ室内機ﾃﾞｰﾀ（消さない）'!$A$1:$F$49,3,FALSE))</f>
        <v/>
      </c>
      <c r="H21" s="54" t="str">
        <f t="shared" si="3"/>
        <v/>
      </c>
      <c r="I21" s="54" t="str">
        <f>IF(ISERROR(VLOOKUP(E21,'ＡＮ室内機ﾃﾞｰﾀ（消さない）'!$A$1:$F$49,4,FALSE)),"",VLOOKUP(E21,'ＡＮ室内機ﾃﾞｰﾀ（消さない）'!$A$1:$F$49,4,FALSE))</f>
        <v/>
      </c>
      <c r="J21" s="54" t="str">
        <f t="shared" si="2"/>
        <v/>
      </c>
      <c r="K21" s="55" t="str">
        <f>IF(ISERROR(IF($E$12=50,VLOOKUP(E21,'ＡＮ室内機ﾃﾞｰﾀ（消さない）'!$A$1:$F$49,5,FALSE),IF($E$12=60,VLOOKUP(E21,'ＡＮ室内機ﾃﾞｰﾀ（消さない）'!$A$1:$F$49,6,FALSE),""))),"",IF($E$12=50,VLOOKUP(E21,'ＡＮ室内機ﾃﾞｰﾀ（消さない）'!A$1:$F$49,5,FALSE),IF($E$12=60,VLOOKUP(E21,'ＡＮ室内機ﾃﾞｰﾀ（消さない）'!$A$1:$F$49,6,FALSE),"")))</f>
        <v/>
      </c>
      <c r="L21" s="56" t="str">
        <f t="shared" si="0"/>
        <v/>
      </c>
      <c r="M21" s="266"/>
      <c r="N21" s="58">
        <f t="shared" si="1"/>
        <v>0</v>
      </c>
    </row>
    <row r="22" spans="2:14" ht="18.95" customHeight="1" x14ac:dyDescent="0.4">
      <c r="C22" s="373"/>
      <c r="D22" s="111">
        <v>6</v>
      </c>
      <c r="E22" s="262"/>
      <c r="F22" s="263"/>
      <c r="G22" s="54" t="str">
        <f>IF(ISERROR(VLOOKUP(E22,'ＡＮ室内機ﾃﾞｰﾀ（消さない）'!$A$1:$F$49,3,FALSE)),"",VLOOKUP(E22,'ＡＮ室内機ﾃﾞｰﾀ（消さない）'!$A$1:$F$49,3,FALSE))</f>
        <v/>
      </c>
      <c r="H22" s="54" t="str">
        <f t="shared" si="3"/>
        <v/>
      </c>
      <c r="I22" s="54" t="str">
        <f>IF(ISERROR(VLOOKUP(E22,'ＡＮ室内機ﾃﾞｰﾀ（消さない）'!$A$1:$F$49,4,FALSE)),"",VLOOKUP(E22,'ＡＮ室内機ﾃﾞｰﾀ（消さない）'!$A$1:$F$49,4,FALSE))</f>
        <v/>
      </c>
      <c r="J22" s="54" t="str">
        <f t="shared" si="2"/>
        <v/>
      </c>
      <c r="K22" s="55" t="str">
        <f>IF(ISERROR(IF($E$12=50,VLOOKUP(E22,'ＡＮ室内機ﾃﾞｰﾀ（消さない）'!$A$1:$F$49,5,FALSE),IF($E$12=60,VLOOKUP(E22,'ＡＮ室内機ﾃﾞｰﾀ（消さない）'!$A$1:$F$49,6,FALSE),""))),"",IF($E$12=50,VLOOKUP(E22,'ＡＮ室内機ﾃﾞｰﾀ（消さない）'!A$1:$F$49,5,FALSE),IF($E$12=60,VLOOKUP(E22,'ＡＮ室内機ﾃﾞｰﾀ（消さない）'!$A$1:$F$49,6,FALSE),"")))</f>
        <v/>
      </c>
      <c r="L22" s="56" t="str">
        <f t="shared" si="0"/>
        <v/>
      </c>
      <c r="M22" s="266"/>
      <c r="N22" s="58">
        <f t="shared" si="1"/>
        <v>0</v>
      </c>
    </row>
    <row r="23" spans="2:14" ht="18.95" customHeight="1" x14ac:dyDescent="0.4">
      <c r="C23" s="373"/>
      <c r="D23" s="111">
        <v>7</v>
      </c>
      <c r="E23" s="262"/>
      <c r="F23" s="263"/>
      <c r="G23" s="54" t="str">
        <f>IF(ISERROR(VLOOKUP(E23,'ＡＮ室内機ﾃﾞｰﾀ（消さない）'!$A$1:$F$49,3,FALSE)),"",VLOOKUP(E23,'ＡＮ室内機ﾃﾞｰﾀ（消さない）'!$A$1:$F$49,3,FALSE))</f>
        <v/>
      </c>
      <c r="H23" s="54" t="str">
        <f t="shared" si="3"/>
        <v/>
      </c>
      <c r="I23" s="54" t="str">
        <f>IF(ISERROR(VLOOKUP(E23,'ＡＮ室内機ﾃﾞｰﾀ（消さない）'!$A$1:$F$49,4,FALSE)),"",VLOOKUP(E23,'ＡＮ室内機ﾃﾞｰﾀ（消さない）'!$A$1:$F$49,4,FALSE))</f>
        <v/>
      </c>
      <c r="J23" s="54" t="str">
        <f t="shared" si="2"/>
        <v/>
      </c>
      <c r="K23" s="55" t="str">
        <f>IF(ISERROR(IF($E$12=50,VLOOKUP(E23,'ＡＮ室内機ﾃﾞｰﾀ（消さない）'!$A$1:$F$49,5,FALSE),IF($E$12=60,VLOOKUP(E23,'ＡＮ室内機ﾃﾞｰﾀ（消さない）'!$A$1:$F$49,6,FALSE),""))),"",IF($E$12=50,VLOOKUP(E23,'ＡＮ室内機ﾃﾞｰﾀ（消さない）'!A$1:$F$49,5,FALSE),IF($E$12=60,VLOOKUP(E23,'ＡＮ室内機ﾃﾞｰﾀ（消さない）'!$A$1:$F$49,6,FALSE),"")))</f>
        <v/>
      </c>
      <c r="L23" s="56" t="str">
        <f t="shared" si="0"/>
        <v/>
      </c>
      <c r="M23" s="266"/>
      <c r="N23" s="58">
        <f t="shared" si="1"/>
        <v>0</v>
      </c>
    </row>
    <row r="24" spans="2:14" ht="18.95" customHeight="1" x14ac:dyDescent="0.4">
      <c r="C24" s="373"/>
      <c r="D24" s="111">
        <v>8</v>
      </c>
      <c r="E24" s="262"/>
      <c r="F24" s="263"/>
      <c r="G24" s="54" t="str">
        <f>IF(ISERROR(VLOOKUP(E24,'ＡＮ室内機ﾃﾞｰﾀ（消さない）'!$A$1:$F$49,3,FALSE)),"",VLOOKUP(E24,'ＡＮ室内機ﾃﾞｰﾀ（消さない）'!$A$1:$F$49,3,FALSE))</f>
        <v/>
      </c>
      <c r="H24" s="54" t="str">
        <f t="shared" si="3"/>
        <v/>
      </c>
      <c r="I24" s="54" t="str">
        <f>IF(ISERROR(VLOOKUP(E24,'ＡＮ室内機ﾃﾞｰﾀ（消さない）'!$A$1:$F$49,4,FALSE)),"",VLOOKUP(E24,'ＡＮ室内機ﾃﾞｰﾀ（消さない）'!$A$1:$F$49,4,FALSE))</f>
        <v/>
      </c>
      <c r="J24" s="54" t="str">
        <f t="shared" si="2"/>
        <v/>
      </c>
      <c r="K24" s="55" t="str">
        <f>IF(ISERROR(IF($E$12=50,VLOOKUP(E24,'ＡＮ室内機ﾃﾞｰﾀ（消さない）'!$A$1:$F$49,5,FALSE),IF($E$12=60,VLOOKUP(E24,'ＡＮ室内機ﾃﾞｰﾀ（消さない）'!$A$1:$F$49,6,FALSE),""))),"",IF($E$12=50,VLOOKUP(E24,'ＡＮ室内機ﾃﾞｰﾀ（消さない）'!A$1:$F$49,5,FALSE),IF($E$12=60,VLOOKUP(E24,'ＡＮ室内機ﾃﾞｰﾀ（消さない）'!$A$1:$F$49,6,FALSE),"")))</f>
        <v/>
      </c>
      <c r="L24" s="56" t="str">
        <f t="shared" si="0"/>
        <v/>
      </c>
      <c r="M24" s="266"/>
      <c r="N24" s="58">
        <f t="shared" si="1"/>
        <v>0</v>
      </c>
    </row>
    <row r="25" spans="2:14" ht="18.95" customHeight="1" x14ac:dyDescent="0.4">
      <c r="C25" s="373"/>
      <c r="D25" s="111">
        <v>9</v>
      </c>
      <c r="E25" s="262"/>
      <c r="F25" s="263"/>
      <c r="G25" s="54" t="str">
        <f>IF(ISERROR(VLOOKUP(E25,'ＡＮ室内機ﾃﾞｰﾀ（消さない）'!$A$1:$F$49,3,FALSE)),"",VLOOKUP(E25,'ＡＮ室内機ﾃﾞｰﾀ（消さない）'!$A$1:$F$49,3,FALSE))</f>
        <v/>
      </c>
      <c r="H25" s="54" t="str">
        <f t="shared" si="3"/>
        <v/>
      </c>
      <c r="I25" s="54" t="str">
        <f>IF(ISERROR(VLOOKUP(E25,'ＡＮ室内機ﾃﾞｰﾀ（消さない）'!$A$1:$F$49,4,FALSE)),"",VLOOKUP(E25,'ＡＮ室内機ﾃﾞｰﾀ（消さない）'!$A$1:$F$49,4,FALSE))</f>
        <v/>
      </c>
      <c r="J25" s="54" t="str">
        <f t="shared" si="2"/>
        <v/>
      </c>
      <c r="K25" s="55" t="str">
        <f>IF(ISERROR(IF($E$12=50,VLOOKUP(E25,'ＡＮ室内機ﾃﾞｰﾀ（消さない）'!$A$1:$F$49,5,FALSE),IF($E$12=60,VLOOKUP(E25,'ＡＮ室内機ﾃﾞｰﾀ（消さない）'!$A$1:$F$49,6,FALSE),""))),"",IF($E$12=50,VLOOKUP(E25,'ＡＮ室内機ﾃﾞｰﾀ（消さない）'!A$1:$F$49,5,FALSE),IF($E$12=60,VLOOKUP(E25,'ＡＮ室内機ﾃﾞｰﾀ（消さない）'!$A$1:$F$49,6,FALSE),"")))</f>
        <v/>
      </c>
      <c r="L25" s="56" t="str">
        <f t="shared" si="0"/>
        <v/>
      </c>
      <c r="M25" s="266"/>
      <c r="N25" s="58">
        <f t="shared" si="1"/>
        <v>0</v>
      </c>
    </row>
    <row r="26" spans="2:14" ht="18.95" customHeight="1" x14ac:dyDescent="0.4">
      <c r="C26" s="373"/>
      <c r="D26" s="111">
        <v>10</v>
      </c>
      <c r="E26" s="262"/>
      <c r="F26" s="263"/>
      <c r="G26" s="54" t="str">
        <f>IF(ISERROR(VLOOKUP(E26,'ＡＮ室内機ﾃﾞｰﾀ（消さない）'!$A$1:$F$49,3,FALSE)),"",VLOOKUP(E26,'ＡＮ室内機ﾃﾞｰﾀ（消さない）'!$A$1:$F$49,3,FALSE))</f>
        <v/>
      </c>
      <c r="H26" s="54" t="str">
        <f t="shared" si="3"/>
        <v/>
      </c>
      <c r="I26" s="54" t="str">
        <f>IF(ISERROR(VLOOKUP(E26,'ＡＮ室内機ﾃﾞｰﾀ（消さない）'!$A$1:$F$49,4,FALSE)),"",VLOOKUP(E26,'ＡＮ室内機ﾃﾞｰﾀ（消さない）'!$A$1:$F$49,4,FALSE))</f>
        <v/>
      </c>
      <c r="J26" s="54" t="str">
        <f t="shared" si="2"/>
        <v/>
      </c>
      <c r="K26" s="55" t="str">
        <f>IF(ISERROR(IF($E$12=50,VLOOKUP(E26,'ＡＮ室内機ﾃﾞｰﾀ（消さない）'!$A$1:$F$49,5,FALSE),IF($E$12=60,VLOOKUP(E26,'ＡＮ室内機ﾃﾞｰﾀ（消さない）'!$A$1:$F$49,6,FALSE),""))),"",IF($E$12=50,VLOOKUP(E26,'ＡＮ室内機ﾃﾞｰﾀ（消さない）'!A$1:$F$49,5,FALSE),IF($E$12=60,VLOOKUP(E26,'ＡＮ室内機ﾃﾞｰﾀ（消さない）'!$A$1:$F$49,6,FALSE),"")))</f>
        <v/>
      </c>
      <c r="L26" s="56" t="str">
        <f t="shared" si="0"/>
        <v/>
      </c>
      <c r="M26" s="266"/>
      <c r="N26" s="58">
        <f t="shared" si="1"/>
        <v>0</v>
      </c>
    </row>
    <row r="27" spans="2:14" ht="18.95" customHeight="1" thickBot="1" x14ac:dyDescent="0.45">
      <c r="C27" s="374"/>
      <c r="D27" s="59">
        <v>11</v>
      </c>
      <c r="E27" s="264"/>
      <c r="F27" s="265"/>
      <c r="G27" s="62" t="str">
        <f>IF(ISERROR(VLOOKUP(E27,'ＡＮ室内機ﾃﾞｰﾀ（消さない）'!$A$1:$F$49,3,FALSE)),"",VLOOKUP(E27,'ＡＮ室内機ﾃﾞｰﾀ（消さない）'!$A$1:$F$49,3,FALSE))</f>
        <v/>
      </c>
      <c r="H27" s="62" t="str">
        <f t="shared" si="3"/>
        <v/>
      </c>
      <c r="I27" s="62" t="str">
        <f>IF(ISERROR(VLOOKUP(E27,'ＡＮ室内機ﾃﾞｰﾀ（消さない）'!$A$1:$F$49,4,FALSE)),"",VLOOKUP(E27,'ＡＮ室内機ﾃﾞｰﾀ（消さない）'!$A$1:$F$49,4,FALSE))</f>
        <v/>
      </c>
      <c r="J27" s="62" t="str">
        <f t="shared" si="2"/>
        <v/>
      </c>
      <c r="K27" s="63" t="str">
        <f>IF(ISERROR(IF($E$12=50,VLOOKUP(E27,'ＡＮ室内機ﾃﾞｰﾀ（消さない）'!$A$1:$F$49,5,FALSE),IF($E$12=60,VLOOKUP(E27,'ＡＮ室内機ﾃﾞｰﾀ（消さない）'!$A$1:$F$49,6,FALSE),""))),"",IF($E$12=50,VLOOKUP(E27,'ＡＮ室内機ﾃﾞｰﾀ（消さない）'!A$1:$F$49,5,FALSE),IF($E$12=60,VLOOKUP(E27,'ＡＮ室内機ﾃﾞｰﾀ（消さない）'!$A$1:$F$49,6,FALSE),"")))</f>
        <v/>
      </c>
      <c r="L27" s="64" t="str">
        <f t="shared" si="0"/>
        <v/>
      </c>
      <c r="M27" s="267"/>
      <c r="N27" s="66">
        <f t="shared" si="1"/>
        <v>0</v>
      </c>
    </row>
    <row r="28" spans="2:14" ht="20.25" customHeight="1" thickBot="1" x14ac:dyDescent="0.45">
      <c r="C28" s="67" t="s">
        <v>29</v>
      </c>
      <c r="D28" s="68"/>
      <c r="E28" s="69"/>
      <c r="F28" s="70">
        <f>SUM(F17:F27)</f>
        <v>3</v>
      </c>
      <c r="G28" s="71"/>
      <c r="H28" s="72">
        <f t="shared" ref="H28:J28" si="4">SUM(H17:H27)</f>
        <v>48</v>
      </c>
      <c r="I28" s="73"/>
      <c r="J28" s="74">
        <f t="shared" si="4"/>
        <v>36.900000000000006</v>
      </c>
      <c r="K28" s="75"/>
      <c r="L28" s="76">
        <f>SUM(L17:L27)</f>
        <v>0</v>
      </c>
      <c r="M28" s="76"/>
      <c r="N28" s="76">
        <f>SUM(N17:N27)</f>
        <v>48</v>
      </c>
    </row>
    <row r="29" spans="2:14" ht="9" customHeight="1" x14ac:dyDescent="0.4">
      <c r="C29" s="8"/>
    </row>
    <row r="30" spans="2:14" x14ac:dyDescent="0.4">
      <c r="B30" s="8" t="s">
        <v>30</v>
      </c>
      <c r="C30" s="8"/>
    </row>
    <row r="31" spans="2:14" x14ac:dyDescent="0.4">
      <c r="C31" s="8" t="s">
        <v>31</v>
      </c>
    </row>
    <row r="32" spans="2:14" x14ac:dyDescent="0.4">
      <c r="C32" s="375" t="s">
        <v>32</v>
      </c>
      <c r="D32" s="375"/>
      <c r="E32" s="375"/>
      <c r="F32" s="376" t="s">
        <v>33</v>
      </c>
      <c r="G32" s="376"/>
      <c r="H32" s="376"/>
      <c r="I32" s="376"/>
      <c r="J32" s="376"/>
      <c r="K32" s="77"/>
      <c r="L32" s="377" t="s">
        <v>34</v>
      </c>
      <c r="M32" s="378"/>
    </row>
    <row r="33" spans="3:15" x14ac:dyDescent="0.4">
      <c r="C33" s="379" t="s">
        <v>35</v>
      </c>
      <c r="D33" s="379"/>
      <c r="E33" s="379"/>
      <c r="F33" s="376" t="s">
        <v>138</v>
      </c>
      <c r="G33" s="376"/>
      <c r="H33" s="376"/>
      <c r="I33" s="376"/>
      <c r="J33" s="376"/>
      <c r="K33" s="77"/>
      <c r="L33" s="380" t="s">
        <v>86</v>
      </c>
      <c r="M33" s="381"/>
    </row>
    <row r="34" spans="3:15" ht="19.5" customHeight="1" x14ac:dyDescent="0.4">
      <c r="C34" s="379" t="s">
        <v>37</v>
      </c>
      <c r="D34" s="379"/>
      <c r="E34" s="379"/>
      <c r="F34" s="376" t="s">
        <v>139</v>
      </c>
      <c r="G34" s="376"/>
      <c r="H34" s="376"/>
      <c r="I34" s="376"/>
      <c r="J34" s="376"/>
      <c r="K34" s="77"/>
      <c r="L34" s="380" t="s">
        <v>86</v>
      </c>
      <c r="M34" s="381"/>
      <c r="O34" s="78"/>
    </row>
    <row r="35" spans="3:15" x14ac:dyDescent="0.4">
      <c r="C35" s="369" t="s">
        <v>39</v>
      </c>
      <c r="D35" s="369"/>
      <c r="E35" s="369"/>
      <c r="F35" s="376" t="s">
        <v>141</v>
      </c>
      <c r="G35" s="376"/>
      <c r="H35" s="376"/>
      <c r="I35" s="376"/>
      <c r="J35" s="376"/>
      <c r="K35" s="83"/>
      <c r="L35" s="382" t="s">
        <v>86</v>
      </c>
      <c r="M35" s="383"/>
    </row>
    <row r="36" spans="3:15" x14ac:dyDescent="0.4">
      <c r="C36" s="369" t="s">
        <v>41</v>
      </c>
      <c r="D36" s="369"/>
      <c r="E36" s="369"/>
      <c r="F36" s="376" t="s">
        <v>142</v>
      </c>
      <c r="G36" s="376"/>
      <c r="H36" s="376"/>
      <c r="I36" s="376"/>
      <c r="J36" s="376"/>
      <c r="K36" s="83"/>
      <c r="L36" s="370" t="s">
        <v>86</v>
      </c>
      <c r="M36" s="371"/>
    </row>
    <row r="37" spans="3:15" ht="24" x14ac:dyDescent="0.4">
      <c r="C37" s="384" t="s">
        <v>30</v>
      </c>
      <c r="D37" s="385"/>
      <c r="E37" s="385"/>
      <c r="F37" s="385"/>
      <c r="G37" s="385"/>
      <c r="H37" s="385"/>
      <c r="I37" s="385"/>
      <c r="J37" s="386"/>
      <c r="K37" s="77"/>
      <c r="L37" s="387" t="str">
        <f>IF(COUNTIF(L33:M36,"〇")=4,"〇","×")</f>
        <v>〇</v>
      </c>
      <c r="M37" s="388"/>
    </row>
    <row r="38" spans="3:15" x14ac:dyDescent="0.4">
      <c r="C38" s="84" t="s">
        <v>140</v>
      </c>
    </row>
    <row r="39" spans="3:15" x14ac:dyDescent="0.4">
      <c r="C39" s="8" t="s">
        <v>42</v>
      </c>
    </row>
    <row r="40" spans="3:15" x14ac:dyDescent="0.4">
      <c r="C40" s="389"/>
      <c r="D40" s="389"/>
      <c r="E40" s="389"/>
    </row>
    <row r="41" spans="3:15" x14ac:dyDescent="0.4">
      <c r="C41" s="390" t="s">
        <v>32</v>
      </c>
      <c r="D41" s="390"/>
      <c r="E41" s="390"/>
      <c r="F41" s="391" t="s">
        <v>33</v>
      </c>
      <c r="G41" s="391"/>
      <c r="H41" s="391"/>
      <c r="I41" s="391"/>
      <c r="J41" s="391"/>
      <c r="K41" s="77"/>
      <c r="L41" s="391" t="s">
        <v>34</v>
      </c>
      <c r="M41" s="391"/>
      <c r="N41" s="391"/>
    </row>
    <row r="42" spans="3:15" ht="72" customHeight="1" x14ac:dyDescent="0.4">
      <c r="C42" s="375" t="s">
        <v>43</v>
      </c>
      <c r="D42" s="375"/>
      <c r="E42" s="375"/>
      <c r="F42" s="392" t="s">
        <v>44</v>
      </c>
      <c r="G42" s="393"/>
      <c r="H42" s="393"/>
      <c r="I42" s="393"/>
      <c r="J42" s="393"/>
      <c r="K42" s="85"/>
      <c r="L42" s="394" t="str">
        <f>IF(L37="×","× 1.接続室内機仕様が×のため",IF(N28=0,"室内機接続可否情報入力",IF(N28&gt;56,'ＡＮ室内機情報など（消さない）'!H6,"〇")))</f>
        <v>〇</v>
      </c>
      <c r="M42" s="394"/>
      <c r="N42" s="394"/>
    </row>
    <row r="43" spans="3:15" ht="21" customHeight="1" x14ac:dyDescent="0.4">
      <c r="C43" s="81"/>
      <c r="D43" s="81"/>
      <c r="E43" s="81"/>
      <c r="F43" s="86"/>
      <c r="G43" s="87"/>
      <c r="H43" s="87"/>
      <c r="I43" s="87"/>
      <c r="J43" s="87"/>
      <c r="K43" s="88"/>
      <c r="L43" s="89"/>
      <c r="M43" s="89"/>
    </row>
    <row r="44" spans="3:15" ht="21" customHeight="1" thickBot="1" x14ac:dyDescent="0.45">
      <c r="C44" s="32"/>
      <c r="D44" s="32"/>
      <c r="E44" s="32"/>
      <c r="F44" s="86"/>
      <c r="G44" s="87"/>
      <c r="H44" s="87"/>
      <c r="I44" s="87"/>
      <c r="J44" s="87"/>
      <c r="K44" s="88"/>
      <c r="L44" s="89"/>
      <c r="M44" s="89"/>
    </row>
    <row r="45" spans="3:15" ht="64.5" customHeight="1" thickBot="1" x14ac:dyDescent="0.45">
      <c r="C45" s="395" t="s">
        <v>45</v>
      </c>
      <c r="D45" s="396"/>
      <c r="E45" s="397"/>
      <c r="F45" s="398" t="str">
        <f>IF(AND(L37="〇",L42="〇"),'ＡＮ室内機情報など（消さない）'!I6,IF(AND(L37="〇",L42='ＡＮ室内機情報など（消さない）'!H6),'ＡＮ室内機情報など（消さない）'!I7,"×"))</f>
        <v>〇　室内機入力欄の緑色ハッチングの室内機が補助対象予定。</v>
      </c>
      <c r="G45" s="398"/>
      <c r="H45" s="398"/>
      <c r="I45" s="398"/>
      <c r="J45" s="398"/>
      <c r="K45" s="398"/>
      <c r="L45" s="398"/>
      <c r="M45" s="398"/>
      <c r="N45" s="399"/>
    </row>
    <row r="46" spans="3:15" x14ac:dyDescent="0.4">
      <c r="C46" s="90"/>
      <c r="D46" s="90"/>
      <c r="E46" s="90"/>
    </row>
  </sheetData>
  <sheetProtection algorithmName="SHA-512" hashValue="+UdwfG+i2cuVsPWYIzcaIIphcSbEfGjoF2JSBXuFNdyEAXfBM3qvNgrm/mydrYq9hvM8eCrpkATlfQ629mVhWA==" saltValue="uYGuNHvPPEEG4iteM13vCA==" spinCount="100000" sheet="1" formatCells="0" selectLockedCells="1"/>
  <mergeCells count="33">
    <mergeCell ref="C42:E42"/>
    <mergeCell ref="F42:J42"/>
    <mergeCell ref="L42:N42"/>
    <mergeCell ref="C45:E45"/>
    <mergeCell ref="F45:N45"/>
    <mergeCell ref="C41:E41"/>
    <mergeCell ref="F41:J41"/>
    <mergeCell ref="L41:N41"/>
    <mergeCell ref="C34:E34"/>
    <mergeCell ref="F34:J34"/>
    <mergeCell ref="L34:M34"/>
    <mergeCell ref="C35:E35"/>
    <mergeCell ref="L35:M35"/>
    <mergeCell ref="C36:E36"/>
    <mergeCell ref="L36:M36"/>
    <mergeCell ref="F35:J35"/>
    <mergeCell ref="F36:J36"/>
    <mergeCell ref="C37:J37"/>
    <mergeCell ref="L37:M37"/>
    <mergeCell ref="C40:E40"/>
    <mergeCell ref="C17:C27"/>
    <mergeCell ref="C32:E32"/>
    <mergeCell ref="F32:J32"/>
    <mergeCell ref="L32:M32"/>
    <mergeCell ref="C33:E33"/>
    <mergeCell ref="F33:J33"/>
    <mergeCell ref="L33:M33"/>
    <mergeCell ref="C16:D16"/>
    <mergeCell ref="B3:F4"/>
    <mergeCell ref="M5:N5"/>
    <mergeCell ref="C12:D12"/>
    <mergeCell ref="H12:J12"/>
    <mergeCell ref="C13:D13"/>
  </mergeCells>
  <phoneticPr fontId="2"/>
  <conditionalFormatting sqref="E17:N27">
    <cfRule type="expression" dxfId="1" priority="1">
      <formula>AND($L$37="〇",$N$28&lt;=56,$M17="〇")</formula>
    </cfRule>
  </conditionalFormatting>
  <dataValidations count="6">
    <dataValidation type="list" allowBlank="1" showInputMessage="1" showErrorMessage="1" sqref="M17:M27">
      <formula1>避難所利用</formula1>
    </dataValidation>
    <dataValidation type="list" allowBlank="1" showInputMessage="1" showErrorMessage="1" sqref="G11">
      <formula1>空調運転</formula1>
    </dataValidation>
    <dataValidation type="list" allowBlank="1" showInputMessage="1" showErrorMessage="1" sqref="E13">
      <formula1>遮断器</formula1>
    </dataValidation>
    <dataValidation type="list" allowBlank="1" showInputMessage="1" showErrorMessage="1" sqref="E12">
      <formula1>周波数</formula1>
    </dataValidation>
    <dataValidation type="whole" allowBlank="1" showInputMessage="1" showErrorMessage="1" sqref="F17">
      <formula1>1</formula1>
      <formula2>11</formula2>
    </dataValidation>
    <dataValidation type="list" allowBlank="1" showInputMessage="1" showErrorMessage="1" sqref="E17:E27">
      <formula1>室内機</formula1>
    </dataValidation>
  </dataValidations>
  <pageMargins left="0.7" right="0.7" top="0.75" bottom="0.75" header="0.3" footer="0.3"/>
  <pageSetup paperSize="9" scale="76"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B1:O46"/>
  <sheetViews>
    <sheetView view="pageBreakPreview" zoomScaleNormal="100" zoomScaleSheetLayoutView="100" workbookViewId="0">
      <selection activeCell="O12" sqref="O12"/>
    </sheetView>
  </sheetViews>
  <sheetFormatPr defaultRowHeight="19.5" x14ac:dyDescent="0.4"/>
  <cols>
    <col min="1" max="1" width="1" style="2" customWidth="1"/>
    <col min="2" max="2" width="3.625" style="2" customWidth="1"/>
    <col min="3" max="3" width="4.875" style="2" customWidth="1"/>
    <col min="4" max="4" width="5.75" style="2" customWidth="1"/>
    <col min="5" max="5" width="16.625" style="2" customWidth="1"/>
    <col min="6" max="6" width="6.375" style="2" customWidth="1"/>
    <col min="7" max="7" width="9.375" style="2" hidden="1" customWidth="1"/>
    <col min="8" max="8" width="10.5" style="2" customWidth="1"/>
    <col min="9" max="9" width="11.5" style="2" hidden="1" customWidth="1"/>
    <col min="10" max="10" width="14" style="2" customWidth="1"/>
    <col min="11" max="11" width="11.5" style="2" hidden="1" customWidth="1"/>
    <col min="12" max="12" width="13.625" style="2" customWidth="1"/>
    <col min="13" max="13" width="12.875" style="2" customWidth="1"/>
    <col min="14" max="14" width="15.25" style="2" customWidth="1"/>
    <col min="15" max="15" width="1.125" style="2" customWidth="1"/>
    <col min="16" max="16384" width="9" style="2"/>
  </cols>
  <sheetData>
    <row r="1" spans="2:14" ht="16.5" customHeight="1" x14ac:dyDescent="0.4">
      <c r="B1" s="84" t="s">
        <v>214</v>
      </c>
    </row>
    <row r="2" spans="2:14" ht="16.5" customHeight="1" x14ac:dyDescent="0.4"/>
    <row r="3" spans="2:14" ht="14.25" customHeight="1" x14ac:dyDescent="0.4">
      <c r="B3" s="361" t="s">
        <v>0</v>
      </c>
      <c r="C3" s="361"/>
      <c r="D3" s="361"/>
      <c r="E3" s="361"/>
      <c r="F3" s="361"/>
      <c r="G3" s="1"/>
      <c r="H3" s="1"/>
    </row>
    <row r="4" spans="2:14" ht="14.25" customHeight="1" x14ac:dyDescent="0.4">
      <c r="B4" s="361"/>
      <c r="C4" s="361"/>
      <c r="D4" s="361"/>
      <c r="E4" s="361"/>
      <c r="F4" s="361"/>
      <c r="G4" s="1"/>
      <c r="H4" s="1"/>
    </row>
    <row r="5" spans="2:14" ht="16.5" customHeight="1" x14ac:dyDescent="0.4">
      <c r="B5" s="3" t="s">
        <v>1</v>
      </c>
      <c r="M5" s="362" t="s">
        <v>2</v>
      </c>
      <c r="N5" s="362"/>
    </row>
    <row r="6" spans="2:14" ht="16.5" customHeight="1" x14ac:dyDescent="0.4">
      <c r="B6" s="3" t="s">
        <v>3</v>
      </c>
      <c r="M6" s="4"/>
      <c r="N6" s="4"/>
    </row>
    <row r="7" spans="2:14" x14ac:dyDescent="0.4">
      <c r="M7" s="4"/>
      <c r="N7" s="4"/>
    </row>
    <row r="8" spans="2:14" ht="17.25" customHeight="1" x14ac:dyDescent="0.4">
      <c r="B8" s="5" t="s">
        <v>4</v>
      </c>
      <c r="C8" s="6"/>
      <c r="D8" s="6"/>
      <c r="E8" s="6"/>
      <c r="F8" s="6"/>
      <c r="G8" s="6"/>
      <c r="H8" s="6"/>
      <c r="I8" s="6"/>
      <c r="J8" s="6"/>
      <c r="K8" s="6"/>
      <c r="L8" s="6"/>
      <c r="M8" s="7">
        <v>3</v>
      </c>
      <c r="N8" s="6" t="s">
        <v>5</v>
      </c>
    </row>
    <row r="10" spans="2:14" ht="20.25" thickBot="1" x14ac:dyDescent="0.45">
      <c r="B10" s="8" t="s">
        <v>6</v>
      </c>
    </row>
    <row r="11" spans="2:14" ht="25.5" customHeight="1" thickBot="1" x14ac:dyDescent="0.45">
      <c r="C11" s="9" t="s">
        <v>7</v>
      </c>
      <c r="D11" s="10"/>
      <c r="E11" s="10"/>
      <c r="F11" s="10"/>
      <c r="G11" s="11"/>
      <c r="H11" s="91"/>
      <c r="J11" s="12"/>
      <c r="L11" s="13" t="s">
        <v>8</v>
      </c>
    </row>
    <row r="12" spans="2:14" ht="21.75" customHeight="1" thickBot="1" x14ac:dyDescent="0.45">
      <c r="C12" s="363" t="s">
        <v>9</v>
      </c>
      <c r="D12" s="364"/>
      <c r="E12" s="14">
        <v>50</v>
      </c>
      <c r="F12" s="15" t="s">
        <v>10</v>
      </c>
      <c r="G12" s="16"/>
      <c r="H12" s="365"/>
      <c r="I12" s="366"/>
      <c r="J12" s="366"/>
      <c r="K12" s="17"/>
      <c r="L12" s="18"/>
      <c r="M12" s="19"/>
    </row>
    <row r="13" spans="2:14" ht="21.75" customHeight="1" thickBot="1" x14ac:dyDescent="0.45">
      <c r="C13" s="367" t="s">
        <v>11</v>
      </c>
      <c r="D13" s="368"/>
      <c r="E13" s="20">
        <v>10</v>
      </c>
      <c r="F13" s="21" t="s">
        <v>12</v>
      </c>
      <c r="G13" s="22"/>
      <c r="H13" s="23" t="s">
        <v>13</v>
      </c>
      <c r="I13" s="24"/>
      <c r="J13" s="25">
        <f>IF(ISERROR(VLOOKUP(E13,'ANブレーカー容量別突入電流、消費電力値'!A1:D4,2,FALSE)),"",(VLOOKUP(E13,'ANブレーカー容量別突入電流、消費電力値'!A1:D4,2,FALSE)))</f>
        <v>1</v>
      </c>
      <c r="K13" s="26"/>
      <c r="L13" s="27" t="s">
        <v>14</v>
      </c>
    </row>
    <row r="14" spans="2:14" ht="12" customHeight="1" x14ac:dyDescent="0.4">
      <c r="C14" s="28" t="s">
        <v>15</v>
      </c>
      <c r="D14" s="29"/>
      <c r="E14" s="30"/>
      <c r="F14" s="30"/>
      <c r="G14" s="30"/>
      <c r="H14" s="30"/>
      <c r="I14" s="30"/>
      <c r="J14" s="31"/>
      <c r="K14" s="31"/>
      <c r="L14" s="31"/>
    </row>
    <row r="15" spans="2:14" ht="20.25" customHeight="1" thickBot="1" x14ac:dyDescent="0.45">
      <c r="C15" s="32" t="s">
        <v>16</v>
      </c>
      <c r="D15" s="33"/>
      <c r="E15" s="34"/>
      <c r="F15" s="34"/>
      <c r="G15" s="34"/>
      <c r="H15" s="34"/>
      <c r="I15" s="34"/>
      <c r="J15" s="35"/>
      <c r="K15" s="35"/>
      <c r="L15" s="35"/>
    </row>
    <row r="16" spans="2:14" ht="21.75" customHeight="1" thickBot="1" x14ac:dyDescent="0.45">
      <c r="C16" s="359" t="s">
        <v>17</v>
      </c>
      <c r="D16" s="360"/>
      <c r="E16" s="36" t="s">
        <v>18</v>
      </c>
      <c r="F16" s="37" t="s">
        <v>19</v>
      </c>
      <c r="G16" s="38" t="s">
        <v>20</v>
      </c>
      <c r="H16" s="39" t="s">
        <v>21</v>
      </c>
      <c r="I16" s="39" t="s">
        <v>22</v>
      </c>
      <c r="J16" s="40" t="s">
        <v>23</v>
      </c>
      <c r="K16" s="41" t="s">
        <v>24</v>
      </c>
      <c r="L16" s="42" t="s">
        <v>25</v>
      </c>
      <c r="M16" s="42" t="s">
        <v>26</v>
      </c>
      <c r="N16" s="42" t="s">
        <v>27</v>
      </c>
    </row>
    <row r="17" spans="2:14" ht="18.95" customHeight="1" x14ac:dyDescent="0.4">
      <c r="C17" s="372" t="s">
        <v>28</v>
      </c>
      <c r="D17" s="43">
        <v>1</v>
      </c>
      <c r="E17" s="44" t="s">
        <v>98</v>
      </c>
      <c r="F17" s="45">
        <v>1</v>
      </c>
      <c r="G17" s="46">
        <f>IF(ISERROR(VLOOKUP(E17,'ＡＮ室内機ﾃﾞｰﾀ（消さない）'!$A$1:$F$49,3,FALSE)),"",VLOOKUP(E17,'ＡＮ室内機ﾃﾞｰﾀ（消さない）'!$A$1:$F$49,3,FALSE))</f>
        <v>11.2</v>
      </c>
      <c r="H17" s="46">
        <f>IF(ISERROR(F17*G17),"",(F17*G17))</f>
        <v>11.2</v>
      </c>
      <c r="I17" s="46">
        <f>IF(ISERROR(VLOOKUP(E17,'ＡＮ室内機ﾃﾞｰﾀ（消さない）'!$A$1:$F$49,4,FALSE)),"",VLOOKUP(E17,'ＡＮ室内機ﾃﾞｰﾀ（消さない）'!$A$1:$F$49,4,FALSE))</f>
        <v>3.8</v>
      </c>
      <c r="J17" s="46">
        <f>IF(ISERROR(F17*I17),"",(F17*I17))</f>
        <v>3.8</v>
      </c>
      <c r="K17" s="47">
        <f>IF(ISERROR(IF($E$12=50,VLOOKUP(E17,'ＡＮ室内機ﾃﾞｰﾀ（消さない）'!$A$1:$F$49,5,FALSE),IF($E$12=60,VLOOKUP(E17,'ＡＮ室内機ﾃﾞｰﾀ（消さない）'!$A$1:$F$49,6,FALSE),""))),"",IF($E$12=50,VLOOKUP(E17,'ＡＮ室内機ﾃﾞｰﾀ（消さない）'!A$1:$F$49,5,FALSE),IF($E$12=60,VLOOKUP(E17,'ＡＮ室内機ﾃﾞｰﾀ（消さない）'!$A$1:$F$49,6,FALSE),"")))</f>
        <v>1.1000000000000001</v>
      </c>
      <c r="L17" s="48">
        <f>IF(ISERROR(F17*K17),"",(F17*K17))</f>
        <v>1.1000000000000001</v>
      </c>
      <c r="M17" s="49" t="s">
        <v>46</v>
      </c>
      <c r="N17" s="50">
        <f>IF(M17="〇",H17,0)</f>
        <v>11.2</v>
      </c>
    </row>
    <row r="18" spans="2:14" ht="18.95" customHeight="1" x14ac:dyDescent="0.4">
      <c r="C18" s="373"/>
      <c r="D18" s="51">
        <v>2</v>
      </c>
      <c r="E18" s="52" t="s">
        <v>121</v>
      </c>
      <c r="F18" s="53">
        <v>3</v>
      </c>
      <c r="G18" s="54">
        <f>IF(ISERROR(VLOOKUP(E18,'ＡＮ室内機ﾃﾞｰﾀ（消さない）'!$A$1:$F$49,3,FALSE)),"",VLOOKUP(E18,'ＡＮ室内機ﾃﾞｰﾀ（消さない）'!$A$1:$F$49,3,FALSE))</f>
        <v>7.1</v>
      </c>
      <c r="H18" s="54">
        <f>IF(ISERROR(F18*G18),"",(F18*G18))</f>
        <v>21.299999999999997</v>
      </c>
      <c r="I18" s="54">
        <f>IF(ISERROR(VLOOKUP(E18,'ＡＮ室内機ﾃﾞｰﾀ（消さない）'!$A$1:$F$49,4,FALSE)),"",VLOOKUP(E18,'ＡＮ室内機ﾃﾞｰﾀ（消さない）'!$A$1:$F$49,4,FALSE))</f>
        <v>3.8</v>
      </c>
      <c r="J18" s="54">
        <f>IF(ISERROR(F18*I18),"",(F18*I18))</f>
        <v>11.399999999999999</v>
      </c>
      <c r="K18" s="55">
        <f>IF(ISERROR(IF($E$12=50,VLOOKUP(E18,'ＡＮ室内機ﾃﾞｰﾀ（消さない）'!$A$1:$F$49,5,FALSE),IF($E$12=60,VLOOKUP(E18,'ＡＮ室内機ﾃﾞｰﾀ（消さない）'!$A$1:$F$49,6,FALSE),""))),"",IF($E$12=50,VLOOKUP(E18,'ＡＮ室内機ﾃﾞｰﾀ（消さない）'!A$1:$F$49,5,FALSE),IF($E$12=60,VLOOKUP(E18,'ＡＮ室内機ﾃﾞｰﾀ（消さない）'!$A$1:$F$49,6,FALSE),"")))</f>
        <v>0.4</v>
      </c>
      <c r="L18" s="56">
        <f t="shared" ref="L18:L27" si="0">IF(ISERROR(F18*K18),"",(F18*K18))</f>
        <v>1.2000000000000002</v>
      </c>
      <c r="M18" s="57" t="s">
        <v>46</v>
      </c>
      <c r="N18" s="58">
        <f t="shared" ref="N18:N27" si="1">IF(M18="〇",H18,0)</f>
        <v>21.299999999999997</v>
      </c>
    </row>
    <row r="19" spans="2:14" ht="18.95" customHeight="1" x14ac:dyDescent="0.4">
      <c r="C19" s="373"/>
      <c r="D19" s="51">
        <v>3</v>
      </c>
      <c r="E19" s="52" t="s">
        <v>136</v>
      </c>
      <c r="F19" s="53">
        <v>3</v>
      </c>
      <c r="G19" s="54">
        <f>IF(ISERROR(VLOOKUP(E19,'ＡＮ室内機ﾃﾞｰﾀ（消さない）'!$A$1:$F$49,3,FALSE)),"",VLOOKUP(E19,'ＡＮ室内機ﾃﾞｰﾀ（消さない）'!$A$1:$F$49,3,FALSE))</f>
        <v>7.1</v>
      </c>
      <c r="H19" s="54">
        <f>IF(ISERROR(F19*G19),"",(F19*G19))</f>
        <v>21.299999999999997</v>
      </c>
      <c r="I19" s="54">
        <f>IF(ISERROR(VLOOKUP(E19,'ＡＮ室内機ﾃﾞｰﾀ（消さない）'!$A$1:$F$49,4,FALSE)),"",VLOOKUP(E19,'ＡＮ室内機ﾃﾞｰﾀ（消さない）'!$A$1:$F$49,4,FALSE))</f>
        <v>3.8</v>
      </c>
      <c r="J19" s="54">
        <f t="shared" ref="J19:J27" si="2">IF(ISERROR(F19*I19),"",(F19*I19))</f>
        <v>11.399999999999999</v>
      </c>
      <c r="K19" s="55">
        <f>IF(ISERROR(IF($E$12=50,VLOOKUP(E19,'ＡＮ室内機ﾃﾞｰﾀ（消さない）'!$A$1:$F$49,5,FALSE),IF($E$12=60,VLOOKUP(E19,'ＡＮ室内機ﾃﾞｰﾀ（消さない）'!$A$1:$F$49,6,FALSE),""))),"",IF($E$12=50,VLOOKUP(E19,'ＡＮ室内機ﾃﾞｰﾀ（消さない）'!A$1:$F$49,5,FALSE),IF($E$12=60,VLOOKUP(E19,'ＡＮ室内機ﾃﾞｰﾀ（消さない）'!$A$1:$F$49,6,FALSE),"")))</f>
        <v>0.6</v>
      </c>
      <c r="L19" s="56">
        <f t="shared" si="0"/>
        <v>1.7999999999999998</v>
      </c>
      <c r="M19" s="57" t="s">
        <v>46</v>
      </c>
      <c r="N19" s="58">
        <f t="shared" si="1"/>
        <v>21.299999999999997</v>
      </c>
    </row>
    <row r="20" spans="2:14" ht="18.95" customHeight="1" x14ac:dyDescent="0.4">
      <c r="C20" s="373"/>
      <c r="D20" s="51">
        <v>4</v>
      </c>
      <c r="E20" s="52" t="s">
        <v>124</v>
      </c>
      <c r="F20" s="53">
        <v>1</v>
      </c>
      <c r="G20" s="54">
        <f>IF(ISERROR(VLOOKUP(E20,'ＡＮ室内機ﾃﾞｰﾀ（消さない）'!$A$1:$F$49,3,FALSE)),"",VLOOKUP(E20,'ＡＮ室内機ﾃﾞｰﾀ（消さない）'!$A$1:$F$49,3,FALSE))</f>
        <v>9</v>
      </c>
      <c r="H20" s="54">
        <f t="shared" ref="H20:H27" si="3">IF(ISERROR(F20*G20),"",(F20*G20))</f>
        <v>9</v>
      </c>
      <c r="I20" s="54">
        <f>IF(ISERROR(VLOOKUP(E20,'ＡＮ室内機ﾃﾞｰﾀ（消さない）'!$A$1:$F$49,4,FALSE)),"",VLOOKUP(E20,'ＡＮ室内機ﾃﾞｰﾀ（消さない）'!$A$1:$F$49,4,FALSE))</f>
        <v>3.8</v>
      </c>
      <c r="J20" s="54">
        <f t="shared" si="2"/>
        <v>3.8</v>
      </c>
      <c r="K20" s="55">
        <f>IF(ISERROR(IF($E$12=50,VLOOKUP(E20,'ＡＮ室内機ﾃﾞｰﾀ（消さない）'!$A$1:$F$49,5,FALSE),IF($E$12=60,VLOOKUP(E20,'ＡＮ室内機ﾃﾞｰﾀ（消さない）'!$A$1:$F$49,6,FALSE),""))),"",IF($E$12=50,VLOOKUP(E20,'ＡＮ室内機ﾃﾞｰﾀ（消さない）'!A$1:$F$49,5,FALSE),IF($E$12=60,VLOOKUP(E20,'ＡＮ室内機ﾃﾞｰﾀ（消さない）'!$A$1:$F$49,6,FALSE),"")))</f>
        <v>0.8</v>
      </c>
      <c r="L20" s="56">
        <f t="shared" si="0"/>
        <v>0.8</v>
      </c>
      <c r="M20" s="57" t="s">
        <v>47</v>
      </c>
      <c r="N20" s="58">
        <f t="shared" si="1"/>
        <v>0</v>
      </c>
    </row>
    <row r="21" spans="2:14" ht="18.95" customHeight="1" x14ac:dyDescent="0.4">
      <c r="C21" s="373"/>
      <c r="D21" s="51">
        <v>5</v>
      </c>
      <c r="E21" s="52" t="s">
        <v>102</v>
      </c>
      <c r="F21" s="53">
        <v>1</v>
      </c>
      <c r="G21" s="54">
        <f>IF(ISERROR(VLOOKUP(E21,'ＡＮ室内機ﾃﾞｰﾀ（消さない）'!$A$1:$F$49,3,FALSE)),"",VLOOKUP(E21,'ＡＮ室内機ﾃﾞｰﾀ（消さない）'!$A$1:$F$49,3,FALSE))</f>
        <v>4.5</v>
      </c>
      <c r="H21" s="54">
        <f t="shared" si="3"/>
        <v>4.5</v>
      </c>
      <c r="I21" s="54">
        <f>IF(ISERROR(VLOOKUP(E21,'ＡＮ室内機ﾃﾞｰﾀ（消さない）'!$A$1:$F$49,4,FALSE)),"",VLOOKUP(E21,'ＡＮ室内機ﾃﾞｰﾀ（消さない）'!$A$1:$F$49,4,FALSE))</f>
        <v>3.8</v>
      </c>
      <c r="J21" s="54">
        <f t="shared" si="2"/>
        <v>3.8</v>
      </c>
      <c r="K21" s="55">
        <f>IF(ISERROR(IF($E$12=50,VLOOKUP(E21,'ＡＮ室内機ﾃﾞｰﾀ（消さない）'!$A$1:$F$49,5,FALSE),IF($E$12=60,VLOOKUP(E21,'ＡＮ室内機ﾃﾞｰﾀ（消さない）'!$A$1:$F$49,6,FALSE),""))),"",IF($E$12=50,VLOOKUP(E21,'ＡＮ室内機ﾃﾞｰﾀ（消さない）'!A$1:$F$49,5,FALSE),IF($E$12=60,VLOOKUP(E21,'ＡＮ室内機ﾃﾞｰﾀ（消さない）'!$A$1:$F$49,6,FALSE),"")))</f>
        <v>0.3</v>
      </c>
      <c r="L21" s="56">
        <f t="shared" si="0"/>
        <v>0.3</v>
      </c>
      <c r="M21" s="57" t="s">
        <v>47</v>
      </c>
      <c r="N21" s="58">
        <f t="shared" si="1"/>
        <v>0</v>
      </c>
    </row>
    <row r="22" spans="2:14" ht="18.95" customHeight="1" x14ac:dyDescent="0.4">
      <c r="C22" s="373"/>
      <c r="D22" s="51">
        <v>6</v>
      </c>
      <c r="E22" s="52"/>
      <c r="F22" s="53"/>
      <c r="G22" s="54" t="str">
        <f>IF(ISERROR(VLOOKUP(E22,'ＡＮ室内機ﾃﾞｰﾀ（消さない）'!$A$1:$F$49,3,FALSE)),"",VLOOKUP(E22,'ＡＮ室内機ﾃﾞｰﾀ（消さない）'!$A$1:$F$49,3,FALSE))</f>
        <v/>
      </c>
      <c r="H22" s="54" t="str">
        <f t="shared" si="3"/>
        <v/>
      </c>
      <c r="I22" s="54" t="str">
        <f>IF(ISERROR(VLOOKUP(E22,'ＡＮ室内機ﾃﾞｰﾀ（消さない）'!$A$1:$F$49,4,FALSE)),"",VLOOKUP(E22,'ＡＮ室内機ﾃﾞｰﾀ（消さない）'!$A$1:$F$49,4,FALSE))</f>
        <v/>
      </c>
      <c r="J22" s="54" t="str">
        <f t="shared" si="2"/>
        <v/>
      </c>
      <c r="K22" s="55" t="str">
        <f>IF(ISERROR(IF($E$12=50,VLOOKUP(E22,'ＡＮ室内機ﾃﾞｰﾀ（消さない）'!$A$1:$F$49,5,FALSE),IF($E$12=60,VLOOKUP(E22,'ＡＮ室内機ﾃﾞｰﾀ（消さない）'!$A$1:$F$49,6,FALSE),""))),"",IF($E$12=50,VLOOKUP(E22,'ＡＮ室内機ﾃﾞｰﾀ（消さない）'!A$1:$F$49,5,FALSE),IF($E$12=60,VLOOKUP(E22,'ＡＮ室内機ﾃﾞｰﾀ（消さない）'!$A$1:$F$49,6,FALSE),"")))</f>
        <v/>
      </c>
      <c r="L22" s="56" t="str">
        <f t="shared" si="0"/>
        <v/>
      </c>
      <c r="M22" s="57"/>
      <c r="N22" s="58">
        <f t="shared" si="1"/>
        <v>0</v>
      </c>
    </row>
    <row r="23" spans="2:14" ht="18.95" customHeight="1" x14ac:dyDescent="0.4">
      <c r="C23" s="373"/>
      <c r="D23" s="51">
        <v>7</v>
      </c>
      <c r="E23" s="52"/>
      <c r="F23" s="53"/>
      <c r="G23" s="54" t="str">
        <f>IF(ISERROR(VLOOKUP(E23,'ＡＮ室内機ﾃﾞｰﾀ（消さない）'!$A$1:$F$49,3,FALSE)),"",VLOOKUP(E23,'ＡＮ室内機ﾃﾞｰﾀ（消さない）'!$A$1:$F$49,3,FALSE))</f>
        <v/>
      </c>
      <c r="H23" s="54" t="str">
        <f t="shared" si="3"/>
        <v/>
      </c>
      <c r="I23" s="54" t="str">
        <f>IF(ISERROR(VLOOKUP(E23,'ＡＮ室内機ﾃﾞｰﾀ（消さない）'!$A$1:$F$49,4,FALSE)),"",VLOOKUP(E23,'ＡＮ室内機ﾃﾞｰﾀ（消さない）'!$A$1:$F$49,4,FALSE))</f>
        <v/>
      </c>
      <c r="J23" s="54" t="str">
        <f t="shared" si="2"/>
        <v/>
      </c>
      <c r="K23" s="55" t="str">
        <f>IF(ISERROR(IF($E$12=50,VLOOKUP(E23,'ＡＮ室内機ﾃﾞｰﾀ（消さない）'!$A$1:$F$49,5,FALSE),IF($E$12=60,VLOOKUP(E23,'ＡＮ室内機ﾃﾞｰﾀ（消さない）'!$A$1:$F$49,6,FALSE),""))),"",IF($E$12=50,VLOOKUP(E23,'ＡＮ室内機ﾃﾞｰﾀ（消さない）'!A$1:$F$49,5,FALSE),IF($E$12=60,VLOOKUP(E23,'ＡＮ室内機ﾃﾞｰﾀ（消さない）'!$A$1:$F$49,6,FALSE),"")))</f>
        <v/>
      </c>
      <c r="L23" s="56" t="str">
        <f t="shared" si="0"/>
        <v/>
      </c>
      <c r="M23" s="57"/>
      <c r="N23" s="58">
        <f t="shared" si="1"/>
        <v>0</v>
      </c>
    </row>
    <row r="24" spans="2:14" ht="18.95" customHeight="1" x14ac:dyDescent="0.4">
      <c r="C24" s="373"/>
      <c r="D24" s="51">
        <v>8</v>
      </c>
      <c r="E24" s="52"/>
      <c r="F24" s="53"/>
      <c r="G24" s="54" t="str">
        <f>IF(ISERROR(VLOOKUP(E24,'ＡＮ室内機ﾃﾞｰﾀ（消さない）'!$A$1:$F$49,3,FALSE)),"",VLOOKUP(E24,'ＡＮ室内機ﾃﾞｰﾀ（消さない）'!$A$1:$F$49,3,FALSE))</f>
        <v/>
      </c>
      <c r="H24" s="54" t="str">
        <f t="shared" si="3"/>
        <v/>
      </c>
      <c r="I24" s="54" t="str">
        <f>IF(ISERROR(VLOOKUP(E24,'ＡＮ室内機ﾃﾞｰﾀ（消さない）'!$A$1:$F$49,4,FALSE)),"",VLOOKUP(E24,'ＡＮ室内機ﾃﾞｰﾀ（消さない）'!$A$1:$F$49,4,FALSE))</f>
        <v/>
      </c>
      <c r="J24" s="54" t="str">
        <f t="shared" si="2"/>
        <v/>
      </c>
      <c r="K24" s="55" t="str">
        <f>IF(ISERROR(IF($E$12=50,VLOOKUP(E24,'ＡＮ室内機ﾃﾞｰﾀ（消さない）'!$A$1:$F$49,5,FALSE),IF($E$12=60,VLOOKUP(E24,'ＡＮ室内機ﾃﾞｰﾀ（消さない）'!$A$1:$F$49,6,FALSE),""))),"",IF($E$12=50,VLOOKUP(E24,'ＡＮ室内機ﾃﾞｰﾀ（消さない）'!A$1:$F$49,5,FALSE),IF($E$12=60,VLOOKUP(E24,'ＡＮ室内機ﾃﾞｰﾀ（消さない）'!$A$1:$F$49,6,FALSE),"")))</f>
        <v/>
      </c>
      <c r="L24" s="56" t="str">
        <f t="shared" si="0"/>
        <v/>
      </c>
      <c r="M24" s="57"/>
      <c r="N24" s="58">
        <f t="shared" si="1"/>
        <v>0</v>
      </c>
    </row>
    <row r="25" spans="2:14" ht="18.95" customHeight="1" x14ac:dyDescent="0.4">
      <c r="C25" s="373"/>
      <c r="D25" s="51">
        <v>9</v>
      </c>
      <c r="E25" s="52"/>
      <c r="F25" s="53"/>
      <c r="G25" s="54" t="str">
        <f>IF(ISERROR(VLOOKUP(E25,'ＡＮ室内機ﾃﾞｰﾀ（消さない）'!$A$1:$F$49,3,FALSE)),"",VLOOKUP(E25,'ＡＮ室内機ﾃﾞｰﾀ（消さない）'!$A$1:$F$49,3,FALSE))</f>
        <v/>
      </c>
      <c r="H25" s="54" t="str">
        <f t="shared" si="3"/>
        <v/>
      </c>
      <c r="I25" s="54" t="str">
        <f>IF(ISERROR(VLOOKUP(E25,'ＡＮ室内機ﾃﾞｰﾀ（消さない）'!$A$1:$F$49,4,FALSE)),"",VLOOKUP(E25,'ＡＮ室内機ﾃﾞｰﾀ（消さない）'!$A$1:$F$49,4,FALSE))</f>
        <v/>
      </c>
      <c r="J25" s="54" t="str">
        <f t="shared" si="2"/>
        <v/>
      </c>
      <c r="K25" s="55" t="str">
        <f>IF(ISERROR(IF($E$12=50,VLOOKUP(E25,'ＡＮ室内機ﾃﾞｰﾀ（消さない）'!$A$1:$F$49,5,FALSE),IF($E$12=60,VLOOKUP(E25,'ＡＮ室内機ﾃﾞｰﾀ（消さない）'!$A$1:$F$49,6,FALSE),""))),"",IF($E$12=50,VLOOKUP(E25,'ＡＮ室内機ﾃﾞｰﾀ（消さない）'!A$1:$F$49,5,FALSE),IF($E$12=60,VLOOKUP(E25,'ＡＮ室内機ﾃﾞｰﾀ（消さない）'!$A$1:$F$49,6,FALSE),"")))</f>
        <v/>
      </c>
      <c r="L25" s="56" t="str">
        <f t="shared" si="0"/>
        <v/>
      </c>
      <c r="M25" s="57"/>
      <c r="N25" s="58">
        <f t="shared" si="1"/>
        <v>0</v>
      </c>
    </row>
    <row r="26" spans="2:14" ht="18.95" customHeight="1" x14ac:dyDescent="0.4">
      <c r="C26" s="373"/>
      <c r="D26" s="51">
        <v>10</v>
      </c>
      <c r="E26" s="52"/>
      <c r="F26" s="53"/>
      <c r="G26" s="54" t="str">
        <f>IF(ISERROR(VLOOKUP(E26,'ＡＮ室内機ﾃﾞｰﾀ（消さない）'!$A$1:$F$49,3,FALSE)),"",VLOOKUP(E26,'ＡＮ室内機ﾃﾞｰﾀ（消さない）'!$A$1:$F$49,3,FALSE))</f>
        <v/>
      </c>
      <c r="H26" s="54" t="str">
        <f t="shared" si="3"/>
        <v/>
      </c>
      <c r="I26" s="54" t="str">
        <f>IF(ISERROR(VLOOKUP(E26,'ＡＮ室内機ﾃﾞｰﾀ（消さない）'!$A$1:$F$49,4,FALSE)),"",VLOOKUP(E26,'ＡＮ室内機ﾃﾞｰﾀ（消さない）'!$A$1:$F$49,4,FALSE))</f>
        <v/>
      </c>
      <c r="J26" s="54" t="str">
        <f t="shared" si="2"/>
        <v/>
      </c>
      <c r="K26" s="55" t="str">
        <f>IF(ISERROR(IF($E$12=50,VLOOKUP(E26,'ＡＮ室内機ﾃﾞｰﾀ（消さない）'!$A$1:$F$49,5,FALSE),IF($E$12=60,VLOOKUP(E26,'ＡＮ室内機ﾃﾞｰﾀ（消さない）'!$A$1:$F$49,6,FALSE),""))),"",IF($E$12=50,VLOOKUP(E26,'ＡＮ室内機ﾃﾞｰﾀ（消さない）'!A$1:$F$49,5,FALSE),IF($E$12=60,VLOOKUP(E26,'ＡＮ室内機ﾃﾞｰﾀ（消さない）'!$A$1:$F$49,6,FALSE),"")))</f>
        <v/>
      </c>
      <c r="L26" s="56" t="str">
        <f t="shared" si="0"/>
        <v/>
      </c>
      <c r="M26" s="57"/>
      <c r="N26" s="58">
        <f t="shared" si="1"/>
        <v>0</v>
      </c>
    </row>
    <row r="27" spans="2:14" ht="18.95" customHeight="1" thickBot="1" x14ac:dyDescent="0.45">
      <c r="C27" s="374"/>
      <c r="D27" s="59">
        <v>11</v>
      </c>
      <c r="E27" s="60"/>
      <c r="F27" s="61"/>
      <c r="G27" s="62" t="str">
        <f>IF(ISERROR(VLOOKUP(E27,'ＡＮ室内機ﾃﾞｰﾀ（消さない）'!$A$1:$F$49,3,FALSE)),"",VLOOKUP(E27,'ＡＮ室内機ﾃﾞｰﾀ（消さない）'!$A$1:$F$49,3,FALSE))</f>
        <v/>
      </c>
      <c r="H27" s="62" t="str">
        <f t="shared" si="3"/>
        <v/>
      </c>
      <c r="I27" s="62" t="str">
        <f>IF(ISERROR(VLOOKUP(E27,'ＡＮ室内機ﾃﾞｰﾀ（消さない）'!$A$1:$F$49,4,FALSE)),"",VLOOKUP(E27,'ＡＮ室内機ﾃﾞｰﾀ（消さない）'!$A$1:$F$49,4,FALSE))</f>
        <v/>
      </c>
      <c r="J27" s="62" t="str">
        <f t="shared" si="2"/>
        <v/>
      </c>
      <c r="K27" s="63" t="str">
        <f>IF(ISERROR(IF($E$12=50,VLOOKUP(E27,'ＡＮ室内機ﾃﾞｰﾀ（消さない）'!$A$1:$F$49,5,FALSE),IF($E$12=60,VLOOKUP(E27,'ＡＮ室内機ﾃﾞｰﾀ（消さない）'!$A$1:$F$49,6,FALSE),""))),"",IF($E$12=50,VLOOKUP(E27,'ＡＮ室内機ﾃﾞｰﾀ（消さない）'!A$1:$F$49,5,FALSE),IF($E$12=60,VLOOKUP(E27,'ＡＮ室内機ﾃﾞｰﾀ（消さない）'!$A$1:$F$49,6,FALSE),"")))</f>
        <v/>
      </c>
      <c r="L27" s="64" t="str">
        <f t="shared" si="0"/>
        <v/>
      </c>
      <c r="M27" s="65"/>
      <c r="N27" s="66">
        <f t="shared" si="1"/>
        <v>0</v>
      </c>
    </row>
    <row r="28" spans="2:14" ht="20.25" customHeight="1" thickBot="1" x14ac:dyDescent="0.45">
      <c r="C28" s="67" t="s">
        <v>29</v>
      </c>
      <c r="D28" s="68"/>
      <c r="E28" s="69"/>
      <c r="F28" s="70">
        <f>SUM(F17:F27)</f>
        <v>9</v>
      </c>
      <c r="G28" s="71"/>
      <c r="H28" s="72">
        <f t="shared" ref="H28:J28" si="4">SUM(H17:H27)</f>
        <v>67.3</v>
      </c>
      <c r="I28" s="73"/>
      <c r="J28" s="74">
        <f t="shared" si="4"/>
        <v>34.199999999999996</v>
      </c>
      <c r="K28" s="75"/>
      <c r="L28" s="76">
        <f>SUM(L17:L27)</f>
        <v>5.1999999999999993</v>
      </c>
      <c r="M28" s="76"/>
      <c r="N28" s="76">
        <f>SUM(N17:N27)</f>
        <v>53.8</v>
      </c>
    </row>
    <row r="29" spans="2:14" ht="9" customHeight="1" x14ac:dyDescent="0.4">
      <c r="C29" s="8"/>
    </row>
    <row r="30" spans="2:14" x14ac:dyDescent="0.4">
      <c r="B30" s="8" t="s">
        <v>30</v>
      </c>
      <c r="C30" s="8"/>
    </row>
    <row r="31" spans="2:14" x14ac:dyDescent="0.4">
      <c r="C31" s="8" t="s">
        <v>31</v>
      </c>
    </row>
    <row r="32" spans="2:14" x14ac:dyDescent="0.4">
      <c r="C32" s="375" t="s">
        <v>32</v>
      </c>
      <c r="D32" s="375"/>
      <c r="E32" s="375"/>
      <c r="F32" s="376" t="s">
        <v>33</v>
      </c>
      <c r="G32" s="376"/>
      <c r="H32" s="376"/>
      <c r="I32" s="376"/>
      <c r="J32" s="376"/>
      <c r="K32" s="77"/>
      <c r="L32" s="377" t="s">
        <v>34</v>
      </c>
      <c r="M32" s="378"/>
    </row>
    <row r="33" spans="3:15" x14ac:dyDescent="0.4">
      <c r="C33" s="379" t="s">
        <v>35</v>
      </c>
      <c r="D33" s="379"/>
      <c r="E33" s="379"/>
      <c r="F33" s="375" t="s">
        <v>36</v>
      </c>
      <c r="G33" s="375"/>
      <c r="H33" s="375"/>
      <c r="I33" s="375"/>
      <c r="J33" s="375"/>
      <c r="K33" s="77"/>
      <c r="L33" s="380" t="str">
        <f>IF(F28=0,"室内機接続可否情報入力",IF(F28&lt;4,"×",IF(F28&gt;11,"×","〇")))</f>
        <v>〇</v>
      </c>
      <c r="M33" s="381"/>
    </row>
    <row r="34" spans="3:15" x14ac:dyDescent="0.4">
      <c r="C34" s="379" t="s">
        <v>37</v>
      </c>
      <c r="D34" s="379"/>
      <c r="E34" s="379"/>
      <c r="F34" s="379" t="s">
        <v>38</v>
      </c>
      <c r="G34" s="379"/>
      <c r="H34" s="379"/>
      <c r="I34" s="379"/>
      <c r="J34" s="379"/>
      <c r="K34" s="77"/>
      <c r="L34" s="380" t="str">
        <f>IF(H28=0,"室内機接続可否情報入力",IF(H28&lt;54,"×",IF(H28&gt;72.8,"×","〇")))</f>
        <v>〇</v>
      </c>
      <c r="M34" s="381"/>
      <c r="O34" s="78"/>
    </row>
    <row r="35" spans="3:15" x14ac:dyDescent="0.4">
      <c r="C35" s="369" t="s">
        <v>39</v>
      </c>
      <c r="D35" s="369"/>
      <c r="E35" s="369"/>
      <c r="F35" s="79">
        <f>IF(ISERROR(VLOOKUP(E13, 'ANブレーカー容量別突入電流、消費電力値'!A1:D4,3,FALSE)),"",VLOOKUP(E13, 'ANブレーカー容量別突入電流、消費電力値'!A1:D4,3,FALSE))</f>
        <v>38</v>
      </c>
      <c r="G35" s="80"/>
      <c r="H35" s="80" t="s">
        <v>40</v>
      </c>
      <c r="I35" s="81"/>
      <c r="J35" s="82"/>
      <c r="K35" s="83"/>
      <c r="L35" s="382" t="str">
        <f>IF(F35="","遮断機容量を入力",IF(J28=0,"室内機接続可否情報入力",IF(J28&lt;=F35,"〇","×")))</f>
        <v>〇</v>
      </c>
      <c r="M35" s="383"/>
    </row>
    <row r="36" spans="3:15" x14ac:dyDescent="0.4">
      <c r="C36" s="369" t="s">
        <v>41</v>
      </c>
      <c r="D36" s="369"/>
      <c r="E36" s="369"/>
      <c r="F36" s="79">
        <f>IF(ISERROR(VLOOKUP(E13, 'ANブレーカー容量別突入電流、消費電力値'!A1:D4,4,FALSE)),"",VLOOKUP(E13, 'ANブレーカー容量別突入電流、消費電力値'!A1:D4,4,FALSE))</f>
        <v>10</v>
      </c>
      <c r="G36" s="81"/>
      <c r="H36" s="80" t="s">
        <v>40</v>
      </c>
      <c r="I36" s="81"/>
      <c r="J36" s="82"/>
      <c r="K36" s="83"/>
      <c r="L36" s="370" t="str">
        <f>IF(F36="","遮断機容量を入力",IF(L28=0,"室内機接続可否情報もしくは周波数入力",IF(L28&lt;=F36,"〇","×")))</f>
        <v>〇</v>
      </c>
      <c r="M36" s="371"/>
    </row>
    <row r="37" spans="3:15" ht="24" x14ac:dyDescent="0.4">
      <c r="C37" s="384" t="s">
        <v>30</v>
      </c>
      <c r="D37" s="385"/>
      <c r="E37" s="385"/>
      <c r="F37" s="385"/>
      <c r="G37" s="385"/>
      <c r="H37" s="385"/>
      <c r="I37" s="385"/>
      <c r="J37" s="386"/>
      <c r="K37" s="77"/>
      <c r="L37" s="387" t="str">
        <f>IF(COUNTIF(L33:M36,"〇")=4,"〇","×")</f>
        <v>〇</v>
      </c>
      <c r="M37" s="388"/>
    </row>
    <row r="38" spans="3:15" x14ac:dyDescent="0.4">
      <c r="C38" s="84"/>
    </row>
    <row r="39" spans="3:15" x14ac:dyDescent="0.4">
      <c r="C39" s="8" t="s">
        <v>42</v>
      </c>
    </row>
    <row r="40" spans="3:15" x14ac:dyDescent="0.4">
      <c r="C40" s="389"/>
      <c r="D40" s="389"/>
      <c r="E40" s="389"/>
    </row>
    <row r="41" spans="3:15" x14ac:dyDescent="0.4">
      <c r="C41" s="390" t="s">
        <v>32</v>
      </c>
      <c r="D41" s="390"/>
      <c r="E41" s="390"/>
      <c r="F41" s="391" t="s">
        <v>33</v>
      </c>
      <c r="G41" s="391"/>
      <c r="H41" s="391"/>
      <c r="I41" s="391"/>
      <c r="J41" s="391"/>
      <c r="K41" s="77"/>
      <c r="L41" s="391" t="s">
        <v>34</v>
      </c>
      <c r="M41" s="391"/>
      <c r="N41" s="391"/>
    </row>
    <row r="42" spans="3:15" ht="72" customHeight="1" x14ac:dyDescent="0.4">
      <c r="C42" s="375" t="s">
        <v>43</v>
      </c>
      <c r="D42" s="375"/>
      <c r="E42" s="375"/>
      <c r="F42" s="392" t="s">
        <v>44</v>
      </c>
      <c r="G42" s="393"/>
      <c r="H42" s="393"/>
      <c r="I42" s="393"/>
      <c r="J42" s="393"/>
      <c r="K42" s="85"/>
      <c r="L42" s="394" t="str">
        <f>IF(L37="×","× 1.接続室内機仕様が×のため",IF(N28=0,"室内機接続可否情報入力",IF(N28&gt;56,'ＡＮ室内機情報など（消さない）'!H6,"〇")))</f>
        <v>〇</v>
      </c>
      <c r="M42" s="394"/>
      <c r="N42" s="394"/>
    </row>
    <row r="43" spans="3:15" ht="21" customHeight="1" x14ac:dyDescent="0.4">
      <c r="C43" s="81"/>
      <c r="D43" s="81"/>
      <c r="E43" s="81"/>
      <c r="F43" s="86"/>
      <c r="G43" s="87"/>
      <c r="H43" s="87"/>
      <c r="I43" s="87"/>
      <c r="J43" s="87"/>
      <c r="K43" s="88"/>
      <c r="L43" s="89"/>
      <c r="M43" s="89"/>
    </row>
    <row r="44" spans="3:15" ht="21" customHeight="1" thickBot="1" x14ac:dyDescent="0.45">
      <c r="C44" s="32"/>
      <c r="D44" s="32"/>
      <c r="E44" s="32"/>
      <c r="F44" s="86"/>
      <c r="G44" s="87"/>
      <c r="H44" s="87"/>
      <c r="I44" s="87"/>
      <c r="J44" s="87"/>
      <c r="K44" s="88"/>
      <c r="L44" s="89"/>
      <c r="M44" s="89"/>
    </row>
    <row r="45" spans="3:15" ht="64.5" customHeight="1" thickBot="1" x14ac:dyDescent="0.45">
      <c r="C45" s="395" t="s">
        <v>45</v>
      </c>
      <c r="D45" s="396"/>
      <c r="E45" s="397"/>
      <c r="F45" s="398" t="str">
        <f>IF(AND(L37="〇",L42="〇"),'ＡＮ室内機情報など（消さない）'!I6,IF(AND(L37="〇",L42='ＡＮ室内機情報など（消さない）'!H6),'ＡＮ室内機情報など（消さない）'!I7,"×"))</f>
        <v>〇　室内機入力欄の緑色ハッチングの室内機が補助対象予定。</v>
      </c>
      <c r="G45" s="398"/>
      <c r="H45" s="398"/>
      <c r="I45" s="398"/>
      <c r="J45" s="398"/>
      <c r="K45" s="398"/>
      <c r="L45" s="398"/>
      <c r="M45" s="398"/>
      <c r="N45" s="399"/>
    </row>
    <row r="46" spans="3:15" x14ac:dyDescent="0.4">
      <c r="C46" s="90"/>
      <c r="D46" s="90"/>
      <c r="E46" s="90"/>
    </row>
  </sheetData>
  <sheetProtection algorithmName="SHA-512" hashValue="QEDLTXBVggvdJk8wXmTShZ500+NFTWl/A1mTmMv7IYOdAwHqvuVFG14/3hNhzf2qPvjQTvEiPK3OTwdGPn9E6w==" saltValue="n/rSjxLdLlt80XQuZtwB+A==" spinCount="100000" sheet="1" formatCells="0" selectLockedCells="1"/>
  <mergeCells count="31">
    <mergeCell ref="C42:E42"/>
    <mergeCell ref="F42:J42"/>
    <mergeCell ref="L42:N42"/>
    <mergeCell ref="C45:E45"/>
    <mergeCell ref="F45:N45"/>
    <mergeCell ref="C37:J37"/>
    <mergeCell ref="L37:M37"/>
    <mergeCell ref="C40:E40"/>
    <mergeCell ref="C41:E41"/>
    <mergeCell ref="F41:J41"/>
    <mergeCell ref="L41:N41"/>
    <mergeCell ref="C36:E36"/>
    <mergeCell ref="L36:M36"/>
    <mergeCell ref="C17:C27"/>
    <mergeCell ref="C32:E32"/>
    <mergeCell ref="F32:J32"/>
    <mergeCell ref="L32:M32"/>
    <mergeCell ref="C33:E33"/>
    <mergeCell ref="F33:J33"/>
    <mergeCell ref="L33:M33"/>
    <mergeCell ref="C34:E34"/>
    <mergeCell ref="F34:J34"/>
    <mergeCell ref="L34:M34"/>
    <mergeCell ref="C35:E35"/>
    <mergeCell ref="L35:M35"/>
    <mergeCell ref="C16:D16"/>
    <mergeCell ref="B3:F4"/>
    <mergeCell ref="M5:N5"/>
    <mergeCell ref="C12:D12"/>
    <mergeCell ref="H12:J12"/>
    <mergeCell ref="C13:D13"/>
  </mergeCells>
  <phoneticPr fontId="2"/>
  <conditionalFormatting sqref="E17:N27">
    <cfRule type="expression" dxfId="0" priority="1">
      <formula>AND($L$37="〇",$N$28&lt;=56,$M17="〇")</formula>
    </cfRule>
  </conditionalFormatting>
  <dataValidations count="6">
    <dataValidation type="list" allowBlank="1" showInputMessage="1" showErrorMessage="1" sqref="M17:M27">
      <formula1>避難所利用</formula1>
    </dataValidation>
    <dataValidation type="list" allowBlank="1" showInputMessage="1" showErrorMessage="1" sqref="G11">
      <formula1>空調運転</formula1>
    </dataValidation>
    <dataValidation type="list" allowBlank="1" showInputMessage="1" showErrorMessage="1" sqref="E13">
      <formula1>遮断器</formula1>
    </dataValidation>
    <dataValidation type="list" allowBlank="1" showInputMessage="1" showErrorMessage="1" sqref="E12">
      <formula1>周波数</formula1>
    </dataValidation>
    <dataValidation type="whole" allowBlank="1" showInputMessage="1" showErrorMessage="1" sqref="F17">
      <formula1>1</formula1>
      <formula2>11</formula2>
    </dataValidation>
    <dataValidation type="list" allowBlank="1" showInputMessage="1" showErrorMessage="1" sqref="E17:E27">
      <formula1>室内機</formula1>
    </dataValidation>
  </dataValidations>
  <pageMargins left="0.7" right="0.7" top="0.75" bottom="0.75" header="0.3" footer="0.3"/>
  <pageSetup paperSize="9" scale="76"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0"/>
  <sheetViews>
    <sheetView zoomScale="120" zoomScaleNormal="120" workbookViewId="0">
      <selection activeCell="M20" sqref="M20"/>
    </sheetView>
  </sheetViews>
  <sheetFormatPr defaultRowHeight="18.75" x14ac:dyDescent="0.4"/>
  <cols>
    <col min="1" max="1" width="14.125" customWidth="1"/>
    <col min="2" max="2" width="21.5" customWidth="1"/>
    <col min="3" max="5" width="14.125" customWidth="1"/>
    <col min="6" max="6" width="17.625" customWidth="1"/>
  </cols>
  <sheetData>
    <row r="1" spans="1:6" x14ac:dyDescent="0.4">
      <c r="A1" s="92" t="s">
        <v>18</v>
      </c>
      <c r="B1" s="92" t="s">
        <v>48</v>
      </c>
      <c r="C1" s="92" t="s">
        <v>49</v>
      </c>
      <c r="D1" s="92" t="s">
        <v>50</v>
      </c>
      <c r="E1" s="92" t="s">
        <v>51</v>
      </c>
      <c r="F1" s="93" t="s">
        <v>52</v>
      </c>
    </row>
    <row r="2" spans="1:6" x14ac:dyDescent="0.4">
      <c r="A2" s="94" t="s">
        <v>109</v>
      </c>
      <c r="B2" s="94" t="s">
        <v>53</v>
      </c>
      <c r="C2" s="94">
        <v>11.2</v>
      </c>
      <c r="D2" s="106">
        <v>7.4</v>
      </c>
      <c r="E2" s="94">
        <v>0.6</v>
      </c>
      <c r="F2" s="95">
        <v>0.6</v>
      </c>
    </row>
    <row r="3" spans="1:6" x14ac:dyDescent="0.4">
      <c r="A3" s="94" t="s">
        <v>110</v>
      </c>
      <c r="B3" s="94" t="s">
        <v>53</v>
      </c>
      <c r="C3" s="107">
        <v>14</v>
      </c>
      <c r="D3" s="106">
        <v>7.4</v>
      </c>
      <c r="E3" s="94">
        <v>0.9</v>
      </c>
      <c r="F3" s="95">
        <v>0.9</v>
      </c>
    </row>
    <row r="4" spans="1:6" x14ac:dyDescent="0.4">
      <c r="A4" s="94" t="s">
        <v>111</v>
      </c>
      <c r="B4" s="94" t="s">
        <v>53</v>
      </c>
      <c r="C4" s="108">
        <v>16</v>
      </c>
      <c r="D4" s="106">
        <v>7.4</v>
      </c>
      <c r="E4" s="96">
        <v>1.2</v>
      </c>
      <c r="F4" s="97">
        <v>1.2</v>
      </c>
    </row>
    <row r="5" spans="1:6" x14ac:dyDescent="0.4">
      <c r="A5" s="94" t="s">
        <v>108</v>
      </c>
      <c r="B5" s="94" t="s">
        <v>54</v>
      </c>
      <c r="C5" s="96">
        <v>4.5</v>
      </c>
      <c r="D5" s="96">
        <v>3.8</v>
      </c>
      <c r="E5" s="96">
        <v>0.3</v>
      </c>
      <c r="F5" s="97">
        <v>0.3</v>
      </c>
    </row>
    <row r="6" spans="1:6" x14ac:dyDescent="0.4">
      <c r="A6" s="94" t="s">
        <v>112</v>
      </c>
      <c r="B6" s="94" t="s">
        <v>53</v>
      </c>
      <c r="C6" s="96">
        <v>5.6</v>
      </c>
      <c r="D6" s="94">
        <v>3.8</v>
      </c>
      <c r="E6" s="94">
        <v>0.4</v>
      </c>
      <c r="F6" s="95">
        <v>0.4</v>
      </c>
    </row>
    <row r="7" spans="1:6" x14ac:dyDescent="0.4">
      <c r="A7" s="94" t="s">
        <v>113</v>
      </c>
      <c r="B7" s="94" t="s">
        <v>53</v>
      </c>
      <c r="C7" s="96">
        <v>7.1</v>
      </c>
      <c r="D7" s="94">
        <v>3.8</v>
      </c>
      <c r="E7" s="94">
        <v>0.4</v>
      </c>
      <c r="F7" s="95">
        <v>0.4</v>
      </c>
    </row>
    <row r="8" spans="1:6" x14ac:dyDescent="0.4">
      <c r="A8" s="94" t="s">
        <v>114</v>
      </c>
      <c r="B8" s="94" t="s">
        <v>53</v>
      </c>
      <c r="C8" s="107">
        <v>8</v>
      </c>
      <c r="D8" s="94">
        <v>3.8</v>
      </c>
      <c r="E8" s="94">
        <v>0.5</v>
      </c>
      <c r="F8" s="95">
        <v>0.5</v>
      </c>
    </row>
    <row r="9" spans="1:6" x14ac:dyDescent="0.4">
      <c r="A9" s="94" t="s">
        <v>115</v>
      </c>
      <c r="B9" s="94" t="s">
        <v>53</v>
      </c>
      <c r="C9" s="107">
        <v>9</v>
      </c>
      <c r="D9" s="106">
        <v>7.4</v>
      </c>
      <c r="E9" s="94">
        <v>0.6</v>
      </c>
      <c r="F9" s="95">
        <v>0.6</v>
      </c>
    </row>
    <row r="10" spans="1:6" x14ac:dyDescent="0.4">
      <c r="A10" s="94" t="s">
        <v>116</v>
      </c>
      <c r="B10" s="94" t="s">
        <v>55</v>
      </c>
      <c r="C10" s="94">
        <v>11.2</v>
      </c>
      <c r="D10" s="96">
        <v>3.8</v>
      </c>
      <c r="E10" s="94">
        <v>1.3</v>
      </c>
      <c r="F10" s="95">
        <v>1.3</v>
      </c>
    </row>
    <row r="11" spans="1:6" x14ac:dyDescent="0.4">
      <c r="A11" s="96" t="s">
        <v>99</v>
      </c>
      <c r="B11" s="96" t="s">
        <v>56</v>
      </c>
      <c r="C11" s="94">
        <v>11.2</v>
      </c>
      <c r="D11" s="96">
        <v>3.8</v>
      </c>
      <c r="E11" s="94">
        <v>1.1000000000000001</v>
      </c>
      <c r="F11" s="95">
        <v>1.1000000000000001</v>
      </c>
    </row>
    <row r="12" spans="1:6" x14ac:dyDescent="0.4">
      <c r="A12" s="94" t="s">
        <v>117</v>
      </c>
      <c r="B12" s="94" t="s">
        <v>55</v>
      </c>
      <c r="C12" s="107">
        <v>14</v>
      </c>
      <c r="D12" s="96">
        <v>3.8</v>
      </c>
      <c r="E12" s="94">
        <v>1.3</v>
      </c>
      <c r="F12" s="95">
        <v>1.3</v>
      </c>
    </row>
    <row r="13" spans="1:6" x14ac:dyDescent="0.4">
      <c r="A13" s="96" t="s">
        <v>100</v>
      </c>
      <c r="B13" s="96" t="s">
        <v>56</v>
      </c>
      <c r="C13" s="107">
        <v>14</v>
      </c>
      <c r="D13" s="96">
        <v>3.8</v>
      </c>
      <c r="E13" s="94">
        <v>1.2</v>
      </c>
      <c r="F13" s="95">
        <v>1.2</v>
      </c>
    </row>
    <row r="14" spans="1:6" x14ac:dyDescent="0.4">
      <c r="A14" s="94" t="s">
        <v>118</v>
      </c>
      <c r="B14" s="94" t="s">
        <v>55</v>
      </c>
      <c r="C14" s="108">
        <v>16</v>
      </c>
      <c r="D14" s="96">
        <v>3.8</v>
      </c>
      <c r="E14" s="96">
        <v>1.3</v>
      </c>
      <c r="F14" s="97">
        <v>1.3</v>
      </c>
    </row>
    <row r="15" spans="1:6" x14ac:dyDescent="0.4">
      <c r="A15" s="96" t="s">
        <v>101</v>
      </c>
      <c r="B15" s="96" t="s">
        <v>56</v>
      </c>
      <c r="C15" s="108">
        <v>16</v>
      </c>
      <c r="D15" s="96">
        <v>3.8</v>
      </c>
      <c r="E15" s="96">
        <v>1.3</v>
      </c>
      <c r="F15" s="97">
        <v>1.3</v>
      </c>
    </row>
    <row r="16" spans="1:6" x14ac:dyDescent="0.4">
      <c r="A16" s="94" t="s">
        <v>119</v>
      </c>
      <c r="B16" s="94" t="s">
        <v>57</v>
      </c>
      <c r="C16" s="96">
        <v>4.5</v>
      </c>
      <c r="D16" s="96">
        <v>3.8</v>
      </c>
      <c r="E16" s="96">
        <v>0.3</v>
      </c>
      <c r="F16" s="97">
        <v>0.3</v>
      </c>
    </row>
    <row r="17" spans="1:6" x14ac:dyDescent="0.4">
      <c r="A17" s="96" t="s">
        <v>103</v>
      </c>
      <c r="B17" s="96" t="s">
        <v>58</v>
      </c>
      <c r="C17" s="96">
        <v>4.5</v>
      </c>
      <c r="D17" s="96">
        <v>3.8</v>
      </c>
      <c r="E17" s="96">
        <v>0.3</v>
      </c>
      <c r="F17" s="97">
        <v>0.3</v>
      </c>
    </row>
    <row r="18" spans="1:6" x14ac:dyDescent="0.4">
      <c r="A18" s="94" t="s">
        <v>120</v>
      </c>
      <c r="B18" s="94" t="s">
        <v>55</v>
      </c>
      <c r="C18" s="96">
        <v>5.6</v>
      </c>
      <c r="D18" s="96">
        <v>3.8</v>
      </c>
      <c r="E18" s="94">
        <v>0.3</v>
      </c>
      <c r="F18" s="95">
        <v>0.3</v>
      </c>
    </row>
    <row r="19" spans="1:6" x14ac:dyDescent="0.4">
      <c r="A19" s="96" t="s">
        <v>104</v>
      </c>
      <c r="B19" s="96" t="s">
        <v>58</v>
      </c>
      <c r="C19" s="96">
        <v>5.6</v>
      </c>
      <c r="D19" s="96">
        <v>3.8</v>
      </c>
      <c r="E19" s="96">
        <v>0.3</v>
      </c>
      <c r="F19" s="97">
        <v>0.3</v>
      </c>
    </row>
    <row r="20" spans="1:6" x14ac:dyDescent="0.4">
      <c r="A20" s="94" t="s">
        <v>122</v>
      </c>
      <c r="B20" s="94" t="s">
        <v>55</v>
      </c>
      <c r="C20" s="96">
        <v>7.1</v>
      </c>
      <c r="D20" s="96">
        <v>3.8</v>
      </c>
      <c r="E20" s="94">
        <v>0.4</v>
      </c>
      <c r="F20" s="95">
        <v>0.4</v>
      </c>
    </row>
    <row r="21" spans="1:6" x14ac:dyDescent="0.4">
      <c r="A21" s="96" t="s">
        <v>105</v>
      </c>
      <c r="B21" s="96" t="s">
        <v>58</v>
      </c>
      <c r="C21" s="96">
        <v>7.1</v>
      </c>
      <c r="D21" s="96">
        <v>3.8</v>
      </c>
      <c r="E21" s="96">
        <v>0.5</v>
      </c>
      <c r="F21" s="97">
        <v>0.5</v>
      </c>
    </row>
    <row r="22" spans="1:6" x14ac:dyDescent="0.4">
      <c r="A22" s="94" t="s">
        <v>123</v>
      </c>
      <c r="B22" s="94" t="s">
        <v>55</v>
      </c>
      <c r="C22" s="107">
        <v>8</v>
      </c>
      <c r="D22" s="96">
        <v>3.8</v>
      </c>
      <c r="E22" s="94">
        <v>0.5</v>
      </c>
      <c r="F22" s="95">
        <v>0.5</v>
      </c>
    </row>
    <row r="23" spans="1:6" x14ac:dyDescent="0.4">
      <c r="A23" s="96" t="s">
        <v>106</v>
      </c>
      <c r="B23" s="96" t="s">
        <v>58</v>
      </c>
      <c r="C23" s="107">
        <v>8</v>
      </c>
      <c r="D23" s="96">
        <v>3.8</v>
      </c>
      <c r="E23" s="94">
        <v>0.7</v>
      </c>
      <c r="F23" s="95">
        <v>0.7</v>
      </c>
    </row>
    <row r="24" spans="1:6" x14ac:dyDescent="0.4">
      <c r="A24" s="94" t="s">
        <v>125</v>
      </c>
      <c r="B24" s="94" t="s">
        <v>55</v>
      </c>
      <c r="C24" s="107">
        <v>9</v>
      </c>
      <c r="D24" s="96">
        <v>3.8</v>
      </c>
      <c r="E24" s="94">
        <v>0.8</v>
      </c>
      <c r="F24" s="95">
        <v>0.8</v>
      </c>
    </row>
    <row r="25" spans="1:6" x14ac:dyDescent="0.4">
      <c r="A25" s="96" t="s">
        <v>107</v>
      </c>
      <c r="B25" s="96" t="s">
        <v>58</v>
      </c>
      <c r="C25" s="107">
        <v>9</v>
      </c>
      <c r="D25" s="96">
        <v>3.8</v>
      </c>
      <c r="E25" s="94">
        <v>0.7</v>
      </c>
      <c r="F25" s="95">
        <v>0.7</v>
      </c>
    </row>
    <row r="26" spans="1:6" x14ac:dyDescent="0.4">
      <c r="A26" s="94" t="s">
        <v>59</v>
      </c>
      <c r="B26" s="94" t="s">
        <v>60</v>
      </c>
      <c r="C26" s="94">
        <v>11.2</v>
      </c>
      <c r="D26" s="107">
        <v>4</v>
      </c>
      <c r="E26" s="107">
        <v>1</v>
      </c>
      <c r="F26" s="97">
        <v>1.3</v>
      </c>
    </row>
    <row r="27" spans="1:6" x14ac:dyDescent="0.4">
      <c r="A27" s="94" t="s">
        <v>61</v>
      </c>
      <c r="B27" s="94" t="s">
        <v>60</v>
      </c>
      <c r="C27" s="94">
        <v>11.2</v>
      </c>
      <c r="D27" s="96">
        <v>3.8</v>
      </c>
      <c r="E27" s="94">
        <v>1.3</v>
      </c>
      <c r="F27" s="95">
        <v>1.3</v>
      </c>
    </row>
    <row r="28" spans="1:6" x14ac:dyDescent="0.4">
      <c r="A28" s="94" t="s">
        <v>62</v>
      </c>
      <c r="B28" s="94" t="s">
        <v>60</v>
      </c>
      <c r="C28" s="107">
        <v>14</v>
      </c>
      <c r="D28" s="108">
        <v>4</v>
      </c>
      <c r="E28" s="94">
        <v>1.1000000000000001</v>
      </c>
      <c r="F28" s="97">
        <v>1.4</v>
      </c>
    </row>
    <row r="29" spans="1:6" x14ac:dyDescent="0.4">
      <c r="A29" s="94" t="s">
        <v>63</v>
      </c>
      <c r="B29" s="94" t="s">
        <v>60</v>
      </c>
      <c r="C29" s="107">
        <v>14</v>
      </c>
      <c r="D29" s="96">
        <v>3.8</v>
      </c>
      <c r="E29" s="94">
        <v>1.4</v>
      </c>
      <c r="F29" s="95">
        <v>1.4</v>
      </c>
    </row>
    <row r="30" spans="1:6" x14ac:dyDescent="0.4">
      <c r="A30" s="94" t="s">
        <v>64</v>
      </c>
      <c r="B30" s="94" t="s">
        <v>60</v>
      </c>
      <c r="C30" s="108">
        <v>16</v>
      </c>
      <c r="D30" s="107">
        <v>4</v>
      </c>
      <c r="E30" s="96">
        <v>1.1000000000000001</v>
      </c>
      <c r="F30" s="97">
        <v>1.4</v>
      </c>
    </row>
    <row r="31" spans="1:6" x14ac:dyDescent="0.4">
      <c r="A31" s="94" t="s">
        <v>65</v>
      </c>
      <c r="B31" s="94" t="s">
        <v>60</v>
      </c>
      <c r="C31" s="108">
        <v>16</v>
      </c>
      <c r="D31" s="96">
        <v>12.3</v>
      </c>
      <c r="E31" s="96">
        <v>1.9</v>
      </c>
      <c r="F31" s="97">
        <v>1.9</v>
      </c>
    </row>
    <row r="32" spans="1:6" x14ac:dyDescent="0.4">
      <c r="A32" s="94" t="s">
        <v>66</v>
      </c>
      <c r="B32" s="94" t="s">
        <v>60</v>
      </c>
      <c r="C32" s="96">
        <v>4.5</v>
      </c>
      <c r="D32" s="96">
        <v>3.8</v>
      </c>
      <c r="E32" s="96">
        <v>0.6</v>
      </c>
      <c r="F32" s="97">
        <v>0.6</v>
      </c>
    </row>
    <row r="33" spans="1:6" x14ac:dyDescent="0.4">
      <c r="A33" s="94" t="s">
        <v>67</v>
      </c>
      <c r="B33" s="94" t="s">
        <v>60</v>
      </c>
      <c r="C33" s="96">
        <v>5.6</v>
      </c>
      <c r="D33" s="96">
        <v>3.8</v>
      </c>
      <c r="E33" s="94">
        <v>0.6</v>
      </c>
      <c r="F33" s="95">
        <v>0.6</v>
      </c>
    </row>
    <row r="34" spans="1:6" x14ac:dyDescent="0.4">
      <c r="A34" s="94" t="s">
        <v>68</v>
      </c>
      <c r="B34" s="94" t="s">
        <v>60</v>
      </c>
      <c r="C34" s="96">
        <v>7.1</v>
      </c>
      <c r="D34" s="108">
        <v>4</v>
      </c>
      <c r="E34" s="96">
        <v>0.6</v>
      </c>
      <c r="F34" s="97">
        <v>0.6</v>
      </c>
    </row>
    <row r="35" spans="1:6" x14ac:dyDescent="0.4">
      <c r="A35" s="94" t="s">
        <v>69</v>
      </c>
      <c r="B35" s="94" t="s">
        <v>60</v>
      </c>
      <c r="C35" s="96">
        <v>7.1</v>
      </c>
      <c r="D35" s="96">
        <v>3.8</v>
      </c>
      <c r="E35" s="94">
        <v>0.6</v>
      </c>
      <c r="F35" s="95">
        <v>0.6</v>
      </c>
    </row>
    <row r="36" spans="1:6" x14ac:dyDescent="0.4">
      <c r="A36" s="94" t="s">
        <v>70</v>
      </c>
      <c r="B36" s="94" t="s">
        <v>60</v>
      </c>
      <c r="C36" s="107">
        <v>8</v>
      </c>
      <c r="D36" s="107">
        <v>4</v>
      </c>
      <c r="E36" s="94">
        <v>0.6</v>
      </c>
      <c r="F36" s="97">
        <v>0.6</v>
      </c>
    </row>
    <row r="37" spans="1:6" x14ac:dyDescent="0.4">
      <c r="A37" s="94" t="s">
        <v>71</v>
      </c>
      <c r="B37" s="94" t="s">
        <v>60</v>
      </c>
      <c r="C37" s="107">
        <v>8</v>
      </c>
      <c r="D37" s="96">
        <v>3.8</v>
      </c>
      <c r="E37" s="94">
        <v>0.6</v>
      </c>
      <c r="F37" s="95">
        <v>0.6</v>
      </c>
    </row>
    <row r="38" spans="1:6" x14ac:dyDescent="0.4">
      <c r="A38" s="94" t="s">
        <v>72</v>
      </c>
      <c r="B38" s="94" t="s">
        <v>60</v>
      </c>
      <c r="C38" s="107">
        <v>9</v>
      </c>
      <c r="D38" s="108">
        <v>4</v>
      </c>
      <c r="E38" s="94">
        <v>0.9</v>
      </c>
      <c r="F38" s="97">
        <v>1.2</v>
      </c>
    </row>
    <row r="39" spans="1:6" x14ac:dyDescent="0.4">
      <c r="A39" s="94" t="s">
        <v>73</v>
      </c>
      <c r="B39" s="94" t="s">
        <v>60</v>
      </c>
      <c r="C39" s="107">
        <v>9</v>
      </c>
      <c r="D39" s="96">
        <v>3.8</v>
      </c>
      <c r="E39" s="94">
        <v>1.2</v>
      </c>
      <c r="F39" s="95">
        <v>1.2</v>
      </c>
    </row>
    <row r="40" spans="1:6" x14ac:dyDescent="0.4">
      <c r="A40" s="94" t="s">
        <v>126</v>
      </c>
      <c r="B40" s="94" t="s">
        <v>74</v>
      </c>
      <c r="C40" s="96">
        <v>4.5</v>
      </c>
      <c r="D40" s="96">
        <v>3.8</v>
      </c>
      <c r="E40" s="96">
        <v>0.4</v>
      </c>
      <c r="F40" s="97">
        <v>0.4</v>
      </c>
    </row>
    <row r="41" spans="1:6" x14ac:dyDescent="0.4">
      <c r="A41" s="94" t="s">
        <v>127</v>
      </c>
      <c r="B41" s="94" t="s">
        <v>75</v>
      </c>
      <c r="C41" s="96">
        <v>5.6</v>
      </c>
      <c r="D41" s="94">
        <v>3.8</v>
      </c>
      <c r="E41" s="94">
        <v>0.6</v>
      </c>
      <c r="F41" s="97">
        <v>0.6</v>
      </c>
    </row>
    <row r="42" spans="1:6" x14ac:dyDescent="0.4">
      <c r="A42" s="94" t="s">
        <v>128</v>
      </c>
      <c r="B42" s="94" t="s">
        <v>75</v>
      </c>
      <c r="C42" s="96">
        <v>7.1</v>
      </c>
      <c r="D42" s="96">
        <v>3.8</v>
      </c>
      <c r="E42" s="96">
        <v>0.6</v>
      </c>
      <c r="F42" s="97">
        <v>0.6</v>
      </c>
    </row>
    <row r="43" spans="1:6" x14ac:dyDescent="0.4">
      <c r="A43" s="94" t="s">
        <v>129</v>
      </c>
      <c r="B43" s="94" t="s">
        <v>76</v>
      </c>
      <c r="C43" s="94">
        <v>11.2</v>
      </c>
      <c r="D43" s="109">
        <v>7.4</v>
      </c>
      <c r="E43" s="94">
        <v>2.4</v>
      </c>
      <c r="F43" s="95">
        <v>2.4</v>
      </c>
    </row>
    <row r="44" spans="1:6" x14ac:dyDescent="0.4">
      <c r="A44" s="94" t="s">
        <v>130</v>
      </c>
      <c r="B44" s="94" t="s">
        <v>76</v>
      </c>
      <c r="C44" s="107">
        <v>14</v>
      </c>
      <c r="D44" s="109">
        <v>7.4</v>
      </c>
      <c r="E44" s="94">
        <v>2.9</v>
      </c>
      <c r="F44" s="95">
        <v>2.9</v>
      </c>
    </row>
    <row r="45" spans="1:6" x14ac:dyDescent="0.4">
      <c r="A45" s="94" t="s">
        <v>131</v>
      </c>
      <c r="B45" s="94" t="s">
        <v>76</v>
      </c>
      <c r="C45" s="108">
        <v>16</v>
      </c>
      <c r="D45" s="109">
        <v>7.4</v>
      </c>
      <c r="E45" s="96">
        <v>2.9</v>
      </c>
      <c r="F45" s="97">
        <v>2.9</v>
      </c>
    </row>
    <row r="46" spans="1:6" x14ac:dyDescent="0.4">
      <c r="A46" s="94" t="s">
        <v>132</v>
      </c>
      <c r="B46" s="94" t="s">
        <v>76</v>
      </c>
      <c r="C46" s="96">
        <v>4.5</v>
      </c>
      <c r="D46" s="109">
        <v>7.4</v>
      </c>
      <c r="E46" s="96">
        <v>1.2</v>
      </c>
      <c r="F46" s="97">
        <v>1.2</v>
      </c>
    </row>
    <row r="47" spans="1:6" x14ac:dyDescent="0.4">
      <c r="A47" s="94" t="s">
        <v>133</v>
      </c>
      <c r="B47" s="94" t="s">
        <v>76</v>
      </c>
      <c r="C47" s="96">
        <v>5.6</v>
      </c>
      <c r="D47" s="109">
        <v>7.4</v>
      </c>
      <c r="E47" s="94">
        <v>1.2</v>
      </c>
      <c r="F47" s="95">
        <v>1.2</v>
      </c>
    </row>
    <row r="48" spans="1:6" x14ac:dyDescent="0.4">
      <c r="A48" s="94" t="s">
        <v>134</v>
      </c>
      <c r="B48" s="94" t="s">
        <v>76</v>
      </c>
      <c r="C48" s="96">
        <v>7.1</v>
      </c>
      <c r="D48" s="109">
        <v>7.4</v>
      </c>
      <c r="E48" s="94">
        <v>1.5</v>
      </c>
      <c r="F48" s="95">
        <v>1.5</v>
      </c>
    </row>
    <row r="49" spans="1:6" x14ac:dyDescent="0.4">
      <c r="A49" s="94" t="s">
        <v>135</v>
      </c>
      <c r="B49" s="94" t="s">
        <v>76</v>
      </c>
      <c r="C49" s="107">
        <v>9</v>
      </c>
      <c r="D49" s="109">
        <v>7.4</v>
      </c>
      <c r="E49" s="94">
        <v>2.2000000000000002</v>
      </c>
      <c r="F49" s="95">
        <v>2.2000000000000002</v>
      </c>
    </row>
    <row r="50" spans="1:6" x14ac:dyDescent="0.4">
      <c r="D50" s="98"/>
    </row>
  </sheetData>
  <autoFilter ref="A1:F49">
    <sortState ref="A2:F49">
      <sortCondition ref="A1"/>
    </sortState>
  </autoFilter>
  <phoneticPr fontId="2"/>
  <pageMargins left="0.7" right="0.7" top="0.75" bottom="0.75" header="0.3" footer="0.3"/>
  <pageSetup paperSize="9" orientation="portrait" horizontalDpi="1200" verticalDpi="12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16"/>
  <sheetViews>
    <sheetView workbookViewId="0">
      <selection activeCell="M20" sqref="M20"/>
    </sheetView>
  </sheetViews>
  <sheetFormatPr defaultRowHeight="18.75" x14ac:dyDescent="0.4"/>
  <cols>
    <col min="1" max="5" width="14.125" customWidth="1"/>
    <col min="6" max="6" width="9.5" customWidth="1"/>
    <col min="8" max="8" width="26.625" customWidth="1"/>
    <col min="9" max="9" width="37.375" customWidth="1"/>
  </cols>
  <sheetData>
    <row r="2" spans="1:9" x14ac:dyDescent="0.4">
      <c r="A2" s="400"/>
      <c r="B2" s="99"/>
      <c r="C2" s="99"/>
      <c r="D2" s="99"/>
      <c r="E2" s="99"/>
      <c r="F2" s="99"/>
    </row>
    <row r="3" spans="1:9" x14ac:dyDescent="0.4">
      <c r="A3" s="400"/>
      <c r="B3" s="99"/>
      <c r="C3" s="99"/>
      <c r="D3" s="99"/>
      <c r="E3" s="99"/>
      <c r="F3" s="99"/>
    </row>
    <row r="5" spans="1:9" x14ac:dyDescent="0.4">
      <c r="A5" s="100" t="s">
        <v>77</v>
      </c>
      <c r="B5" s="100" t="s">
        <v>9</v>
      </c>
      <c r="C5" s="100" t="s">
        <v>78</v>
      </c>
      <c r="D5" s="100" t="s">
        <v>79</v>
      </c>
      <c r="E5" s="110" t="s">
        <v>80</v>
      </c>
      <c r="F5" s="110" t="s">
        <v>81</v>
      </c>
      <c r="G5" s="110" t="s">
        <v>82</v>
      </c>
      <c r="H5" s="101" t="s">
        <v>83</v>
      </c>
      <c r="I5" s="101" t="s">
        <v>84</v>
      </c>
    </row>
    <row r="6" spans="1:9" ht="97.5" x14ac:dyDescent="0.65">
      <c r="A6" s="100">
        <v>1</v>
      </c>
      <c r="B6" s="100">
        <v>50</v>
      </c>
      <c r="C6" s="100" t="s">
        <v>85</v>
      </c>
      <c r="D6" s="100" t="s">
        <v>86</v>
      </c>
      <c r="E6" s="100" t="s">
        <v>87</v>
      </c>
      <c r="F6" s="100">
        <v>1</v>
      </c>
      <c r="G6" s="102" t="s">
        <v>86</v>
      </c>
      <c r="H6" s="103" t="s">
        <v>88</v>
      </c>
      <c r="I6" s="104" t="s">
        <v>89</v>
      </c>
    </row>
    <row r="7" spans="1:9" ht="78.75" x14ac:dyDescent="0.65">
      <c r="A7" s="100">
        <v>2</v>
      </c>
      <c r="B7" s="100">
        <v>60</v>
      </c>
      <c r="C7" s="100" t="s">
        <v>90</v>
      </c>
      <c r="D7" s="100" t="s">
        <v>91</v>
      </c>
      <c r="E7" s="100" t="s">
        <v>92</v>
      </c>
      <c r="G7" s="105" t="s">
        <v>91</v>
      </c>
      <c r="H7" s="100"/>
      <c r="I7" s="104" t="s">
        <v>93</v>
      </c>
    </row>
    <row r="8" spans="1:9" x14ac:dyDescent="0.4">
      <c r="A8" s="100">
        <v>3</v>
      </c>
    </row>
    <row r="9" spans="1:9" x14ac:dyDescent="0.4">
      <c r="A9" s="100">
        <v>4</v>
      </c>
    </row>
    <row r="10" spans="1:9" x14ac:dyDescent="0.4">
      <c r="A10" s="100">
        <v>5</v>
      </c>
    </row>
    <row r="11" spans="1:9" x14ac:dyDescent="0.4">
      <c r="A11" s="100">
        <v>6</v>
      </c>
    </row>
    <row r="12" spans="1:9" x14ac:dyDescent="0.4">
      <c r="A12" s="100">
        <v>7</v>
      </c>
    </row>
    <row r="13" spans="1:9" x14ac:dyDescent="0.4">
      <c r="A13" s="100">
        <v>8</v>
      </c>
    </row>
    <row r="14" spans="1:9" x14ac:dyDescent="0.4">
      <c r="A14" s="100">
        <v>9</v>
      </c>
    </row>
    <row r="15" spans="1:9" x14ac:dyDescent="0.4">
      <c r="A15" s="100">
        <v>10</v>
      </c>
    </row>
    <row r="16" spans="1:9" x14ac:dyDescent="0.4">
      <c r="A16" s="100">
        <v>11</v>
      </c>
    </row>
  </sheetData>
  <mergeCells count="1">
    <mergeCell ref="A2:A3"/>
  </mergeCells>
  <phoneticPr fontId="2"/>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15</vt:i4>
      </vt:variant>
    </vt:vector>
  </HeadingPairs>
  <TitlesOfParts>
    <vt:vector size="25" baseType="lpstr">
      <vt:lpstr>ＰＮ機(系統１) (原紙)</vt:lpstr>
      <vt:lpstr>ＰＮ機(記入例)</vt:lpstr>
      <vt:lpstr>ＹＮ機・ＤＫ機 (原紙) </vt:lpstr>
      <vt:lpstr>ＹＮ機・ＤＫ機 (記入例)</vt:lpstr>
      <vt:lpstr>ＡＮ機 (AXHP160MA×3台以外すべて) </vt:lpstr>
      <vt:lpstr>ＡＮ機 (AXHP160MA×3台) </vt:lpstr>
      <vt:lpstr>ＡＮ機 (記入例)</vt:lpstr>
      <vt:lpstr>ＡＮ室内機ﾃﾞｰﾀ（消さない）</vt:lpstr>
      <vt:lpstr>ＡＮ室内機情報など（消さない）</vt:lpstr>
      <vt:lpstr>ANブレーカー容量別突入電流、消費電力値</vt:lpstr>
      <vt:lpstr>'ＡＮ機 (AXHP160MA×3台) '!Print_Area</vt:lpstr>
      <vt:lpstr>'ＡＮ機 (AXHP160MA×3台以外すべて) '!Print_Area</vt:lpstr>
      <vt:lpstr>'ＡＮ機 (記入例)'!Print_Area</vt:lpstr>
      <vt:lpstr>'ＰＮ機(記入例)'!Print_Area</vt:lpstr>
      <vt:lpstr>'ＰＮ機(系統１) (原紙)'!Print_Area</vt:lpstr>
      <vt:lpstr>'ＹＮ機・ＤＫ機 (記入例)'!Print_Area</vt:lpstr>
      <vt:lpstr>'ＹＮ機・ＤＫ機 (原紙) '!Print_Area</vt:lpstr>
      <vt:lpstr>空調運転</vt:lpstr>
      <vt:lpstr>室外機</vt:lpstr>
      <vt:lpstr>室外機台数</vt:lpstr>
      <vt:lpstr>室内機</vt:lpstr>
      <vt:lpstr>室内機台数</vt:lpstr>
      <vt:lpstr>遮断器</vt:lpstr>
      <vt:lpstr>周波数</vt:lpstr>
      <vt:lpstr>避難所利用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mineshima</dc:creator>
  <cp:lastModifiedBy>mineshima</cp:lastModifiedBy>
  <cp:lastPrinted>2021-03-25T05:01:56Z</cp:lastPrinted>
  <dcterms:created xsi:type="dcterms:W3CDTF">2021-03-16T01:45:26Z</dcterms:created>
  <dcterms:modified xsi:type="dcterms:W3CDTF">2021-03-30T04:13:51Z</dcterms:modified>
</cp:coreProperties>
</file>