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snakamura\Desktop\"/>
    </mc:Choice>
  </mc:AlternateContent>
  <xr:revisionPtr revIDLastSave="0" documentId="13_ncr:1_{9952994A-2B6B-4BEA-9BF8-7A75D96FCB7F}" xr6:coauthVersionLast="47" xr6:coauthVersionMax="47" xr10:uidLastSave="{00000000-0000-0000-0000-000000000000}"/>
  <bookViews>
    <workbookView xWindow="28680" yWindow="-120" windowWidth="20730" windowHeight="11160" tabRatio="989" xr2:uid="{CDF606C6-DCDE-469B-A50A-D2DB7B3FF2D9}"/>
  </bookViews>
  <sheets>
    <sheet name="ＰＮ機(原紙)" sheetId="1" r:id="rId1"/>
    <sheet name="ＰＮ機(記入例)" sheetId="2" r:id="rId2"/>
    <sheet name="ＹＮ機・ＤＫ機 (原紙) " sheetId="3" r:id="rId3"/>
    <sheet name="ＹＮ機・ＤＫ機 (記入例)" sheetId="4" r:id="rId4"/>
    <sheet name="ＡＮ機 (AXHP160MA×3台以外すべて) " sheetId="5" r:id="rId5"/>
    <sheet name="ＡＮ機 (AXHP160MA×3台) " sheetId="6" r:id="rId6"/>
    <sheet name="ＡＮ機 (記入例)" sheetId="7" r:id="rId7"/>
  </sheets>
  <externalReferences>
    <externalReference r:id="rId8"/>
  </externalReferences>
  <definedNames>
    <definedName name="_xlnm.Print_Area" localSheetId="5">'ＡＮ機 (AXHP160MA×3台) '!$A$1:$O$45</definedName>
    <definedName name="_xlnm.Print_Area" localSheetId="4">'ＡＮ機 (AXHP160MA×3台以外すべて) '!$A$1:$O$45</definedName>
    <definedName name="_xlnm.Print_Area" localSheetId="6">'ＡＮ機 (記入例)'!$A$1:$O$44</definedName>
    <definedName name="_xlnm.Print_Area" localSheetId="1">'ＰＮ機(記入例)'!$A$1:$Q$78</definedName>
    <definedName name="_xlnm.Print_Area" localSheetId="0">'ＰＮ機(原紙)'!$A$1:$Q$78</definedName>
    <definedName name="_xlnm.Print_Area" localSheetId="3">'ＹＮ機・ＤＫ機 (記入例)'!$A$1:$L$40</definedName>
    <definedName name="_xlnm.Print_Area" localSheetId="2">'ＹＮ機・ＤＫ機 (原紙) '!$A$1:$L$42</definedName>
    <definedName name="空調運転">'[1]ＡＮ室内機情報など（消さない）'!$D$6:$D$7</definedName>
    <definedName name="室内機">'[1]ＡＮ室内機ﾃﾞｰﾀ（消さない）'!$A$2:$A$49</definedName>
    <definedName name="遮断器">'[1]ANブレーカー容量別突入電流、消費電力値'!$A$2:$A$4</definedName>
    <definedName name="周波数">'[1]ＡＮ室内機情報など（消さない）'!$B$6:$B$7</definedName>
    <definedName name="避難所利用">'[1]ＡＮ室内機情報など（消さない）'!$G$6:$G$7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4" i="7" l="1"/>
  <c r="F33" i="7"/>
  <c r="F26" i="7"/>
  <c r="L31" i="7" s="1"/>
  <c r="N25" i="7"/>
  <c r="K25" i="7"/>
  <c r="L25" i="7" s="1"/>
  <c r="I25" i="7"/>
  <c r="J25" i="7" s="1"/>
  <c r="G25" i="7"/>
  <c r="H25" i="7" s="1"/>
  <c r="N24" i="7"/>
  <c r="K24" i="7"/>
  <c r="L24" i="7" s="1"/>
  <c r="J24" i="7"/>
  <c r="I24" i="7"/>
  <c r="G24" i="7"/>
  <c r="H24" i="7" s="1"/>
  <c r="N23" i="7"/>
  <c r="K23" i="7"/>
  <c r="L23" i="7" s="1"/>
  <c r="I23" i="7"/>
  <c r="J23" i="7" s="1"/>
  <c r="G23" i="7"/>
  <c r="H23" i="7" s="1"/>
  <c r="N22" i="7"/>
  <c r="K22" i="7"/>
  <c r="L22" i="7" s="1"/>
  <c r="I22" i="7"/>
  <c r="J22" i="7" s="1"/>
  <c r="G22" i="7"/>
  <c r="H22" i="7" s="1"/>
  <c r="N21" i="7"/>
  <c r="K21" i="7"/>
  <c r="L21" i="7" s="1"/>
  <c r="J21" i="7"/>
  <c r="I21" i="7"/>
  <c r="G21" i="7"/>
  <c r="H21" i="7" s="1"/>
  <c r="N20" i="7"/>
  <c r="K20" i="7"/>
  <c r="L20" i="7" s="1"/>
  <c r="I20" i="7"/>
  <c r="J20" i="7" s="1"/>
  <c r="G20" i="7"/>
  <c r="H20" i="7" s="1"/>
  <c r="N19" i="7"/>
  <c r="K19" i="7"/>
  <c r="L19" i="7" s="1"/>
  <c r="I19" i="7"/>
  <c r="J19" i="7" s="1"/>
  <c r="G19" i="7"/>
  <c r="H19" i="7" s="1"/>
  <c r="N18" i="7"/>
  <c r="K18" i="7"/>
  <c r="L18" i="7" s="1"/>
  <c r="I18" i="7"/>
  <c r="J18" i="7" s="1"/>
  <c r="G18" i="7"/>
  <c r="H18" i="7" s="1"/>
  <c r="K17" i="7"/>
  <c r="L17" i="7" s="1"/>
  <c r="I17" i="7"/>
  <c r="J17" i="7" s="1"/>
  <c r="G17" i="7"/>
  <c r="H17" i="7" s="1"/>
  <c r="N17" i="7" s="1"/>
  <c r="K16" i="7"/>
  <c r="L16" i="7" s="1"/>
  <c r="I16" i="7"/>
  <c r="J16" i="7" s="1"/>
  <c r="H16" i="7"/>
  <c r="N16" i="7" s="1"/>
  <c r="G16" i="7"/>
  <c r="K15" i="7"/>
  <c r="L15" i="7" s="1"/>
  <c r="I15" i="7"/>
  <c r="J15" i="7" s="1"/>
  <c r="G15" i="7"/>
  <c r="H15" i="7" s="1"/>
  <c r="J11" i="7"/>
  <c r="L36" i="6"/>
  <c r="F27" i="6"/>
  <c r="N26" i="6"/>
  <c r="K26" i="6"/>
  <c r="L26" i="6" s="1"/>
  <c r="I26" i="6"/>
  <c r="J26" i="6" s="1"/>
  <c r="G26" i="6"/>
  <c r="H26" i="6" s="1"/>
  <c r="N25" i="6"/>
  <c r="K25" i="6"/>
  <c r="L25" i="6" s="1"/>
  <c r="J25" i="6"/>
  <c r="I25" i="6"/>
  <c r="G25" i="6"/>
  <c r="H25" i="6" s="1"/>
  <c r="N24" i="6"/>
  <c r="K24" i="6"/>
  <c r="L24" i="6" s="1"/>
  <c r="I24" i="6"/>
  <c r="J24" i="6" s="1"/>
  <c r="G24" i="6"/>
  <c r="H24" i="6" s="1"/>
  <c r="N23" i="6"/>
  <c r="K23" i="6"/>
  <c r="L23" i="6" s="1"/>
  <c r="I23" i="6"/>
  <c r="J23" i="6" s="1"/>
  <c r="G23" i="6"/>
  <c r="H23" i="6" s="1"/>
  <c r="N22" i="6"/>
  <c r="K22" i="6"/>
  <c r="L22" i="6" s="1"/>
  <c r="I22" i="6"/>
  <c r="J22" i="6" s="1"/>
  <c r="G22" i="6"/>
  <c r="H22" i="6" s="1"/>
  <c r="N21" i="6"/>
  <c r="L21" i="6"/>
  <c r="K21" i="6"/>
  <c r="I21" i="6"/>
  <c r="J21" i="6" s="1"/>
  <c r="G21" i="6"/>
  <c r="H21" i="6" s="1"/>
  <c r="N20" i="6"/>
  <c r="K20" i="6"/>
  <c r="L20" i="6" s="1"/>
  <c r="I20" i="6"/>
  <c r="J20" i="6" s="1"/>
  <c r="G20" i="6"/>
  <c r="H20" i="6" s="1"/>
  <c r="N19" i="6"/>
  <c r="K19" i="6"/>
  <c r="L19" i="6" s="1"/>
  <c r="I19" i="6"/>
  <c r="J19" i="6" s="1"/>
  <c r="H19" i="6"/>
  <c r="G19" i="6"/>
  <c r="N18" i="6"/>
  <c r="K18" i="6"/>
  <c r="L18" i="6" s="1"/>
  <c r="I18" i="6"/>
  <c r="J18" i="6" s="1"/>
  <c r="G18" i="6"/>
  <c r="H18" i="6" s="1"/>
  <c r="N17" i="6"/>
  <c r="K17" i="6"/>
  <c r="L17" i="6" s="1"/>
  <c r="I17" i="6"/>
  <c r="J17" i="6" s="1"/>
  <c r="G17" i="6"/>
  <c r="H17" i="6" s="1"/>
  <c r="K16" i="6"/>
  <c r="L16" i="6" s="1"/>
  <c r="I16" i="6"/>
  <c r="J16" i="6" s="1"/>
  <c r="G16" i="6"/>
  <c r="H16" i="6" s="1"/>
  <c r="J12" i="6"/>
  <c r="F35" i="5"/>
  <c r="L35" i="5" s="1"/>
  <c r="F34" i="5"/>
  <c r="L34" i="5" s="1"/>
  <c r="F27" i="5"/>
  <c r="L32" i="5" s="1"/>
  <c r="N26" i="5"/>
  <c r="K26" i="5"/>
  <c r="L26" i="5" s="1"/>
  <c r="I26" i="5"/>
  <c r="J26" i="5" s="1"/>
  <c r="G26" i="5"/>
  <c r="H26" i="5" s="1"/>
  <c r="N25" i="5"/>
  <c r="L25" i="5"/>
  <c r="K25" i="5"/>
  <c r="I25" i="5"/>
  <c r="J25" i="5" s="1"/>
  <c r="G25" i="5"/>
  <c r="H25" i="5" s="1"/>
  <c r="N24" i="5"/>
  <c r="K24" i="5"/>
  <c r="L24" i="5" s="1"/>
  <c r="I24" i="5"/>
  <c r="J24" i="5" s="1"/>
  <c r="G24" i="5"/>
  <c r="H24" i="5" s="1"/>
  <c r="N23" i="5"/>
  <c r="K23" i="5"/>
  <c r="L23" i="5" s="1"/>
  <c r="I23" i="5"/>
  <c r="J23" i="5" s="1"/>
  <c r="G23" i="5"/>
  <c r="H23" i="5" s="1"/>
  <c r="N22" i="5"/>
  <c r="K22" i="5"/>
  <c r="L22" i="5" s="1"/>
  <c r="I22" i="5"/>
  <c r="J22" i="5" s="1"/>
  <c r="G22" i="5"/>
  <c r="H22" i="5" s="1"/>
  <c r="N21" i="5"/>
  <c r="K21" i="5"/>
  <c r="L21" i="5" s="1"/>
  <c r="I21" i="5"/>
  <c r="J21" i="5" s="1"/>
  <c r="G21" i="5"/>
  <c r="H21" i="5" s="1"/>
  <c r="N20" i="5"/>
  <c r="K20" i="5"/>
  <c r="L20" i="5" s="1"/>
  <c r="J20" i="5"/>
  <c r="I20" i="5"/>
  <c r="G20" i="5"/>
  <c r="H20" i="5" s="1"/>
  <c r="N19" i="5"/>
  <c r="K19" i="5"/>
  <c r="L19" i="5" s="1"/>
  <c r="I19" i="5"/>
  <c r="J19" i="5" s="1"/>
  <c r="G19" i="5"/>
  <c r="H19" i="5" s="1"/>
  <c r="N18" i="5"/>
  <c r="K18" i="5"/>
  <c r="L18" i="5" s="1"/>
  <c r="I18" i="5"/>
  <c r="J18" i="5" s="1"/>
  <c r="H18" i="5"/>
  <c r="G18" i="5"/>
  <c r="N17" i="5"/>
  <c r="K17" i="5"/>
  <c r="L17" i="5" s="1"/>
  <c r="I17" i="5"/>
  <c r="J17" i="5" s="1"/>
  <c r="G17" i="5"/>
  <c r="H17" i="5" s="1"/>
  <c r="N16" i="5"/>
  <c r="K16" i="5"/>
  <c r="L16" i="5" s="1"/>
  <c r="I16" i="5"/>
  <c r="J16" i="5" s="1"/>
  <c r="G16" i="5"/>
  <c r="H16" i="5" s="1"/>
  <c r="J12" i="5"/>
  <c r="N27" i="5" l="1"/>
  <c r="J26" i="7"/>
  <c r="L33" i="7" s="1"/>
  <c r="H26" i="7"/>
  <c r="L32" i="7" s="1"/>
  <c r="N15" i="7"/>
  <c r="N26" i="7" s="1"/>
  <c r="H27" i="5"/>
  <c r="L33" i="5" s="1"/>
  <c r="L36" i="5"/>
  <c r="J27" i="5"/>
  <c r="H27" i="6"/>
  <c r="N16" i="6"/>
  <c r="N27" i="6" s="1"/>
  <c r="L41" i="6" s="1"/>
  <c r="F44" i="6" s="1"/>
  <c r="L27" i="5"/>
  <c r="L26" i="7"/>
  <c r="L34" i="7" s="1"/>
  <c r="J27" i="6"/>
  <c r="L27" i="6"/>
  <c r="L35" i="7" l="1"/>
  <c r="L41" i="5"/>
  <c r="F44" i="5" s="1"/>
  <c r="D35" i="4"/>
  <c r="E34" i="4"/>
  <c r="E33" i="4"/>
  <c r="E32" i="4"/>
  <c r="E31" i="4"/>
  <c r="E30" i="4"/>
  <c r="E29" i="4"/>
  <c r="E28" i="4"/>
  <c r="E27" i="4"/>
  <c r="E26" i="4"/>
  <c r="I25" i="4"/>
  <c r="E25" i="4"/>
  <c r="E24" i="4"/>
  <c r="E35" i="4" s="1"/>
  <c r="I29" i="4" s="1"/>
  <c r="D37" i="3"/>
  <c r="I27" i="3" s="1"/>
  <c r="E36" i="3"/>
  <c r="E35" i="3"/>
  <c r="E34" i="3"/>
  <c r="E33" i="3"/>
  <c r="E32" i="3"/>
  <c r="E31" i="3"/>
  <c r="E30" i="3"/>
  <c r="E29" i="3"/>
  <c r="E28" i="3"/>
  <c r="E27" i="3"/>
  <c r="E26" i="3"/>
  <c r="I67" i="1"/>
  <c r="F67" i="1"/>
  <c r="G67" i="2"/>
  <c r="F67" i="2"/>
  <c r="M66" i="2"/>
  <c r="L66" i="2"/>
  <c r="N66" i="2" s="1"/>
  <c r="H66" i="2"/>
  <c r="D66" i="2"/>
  <c r="I66" i="2" s="1"/>
  <c r="M65" i="2"/>
  <c r="L65" i="2"/>
  <c r="H65" i="2"/>
  <c r="D65" i="2"/>
  <c r="I65" i="2" s="1"/>
  <c r="M64" i="2"/>
  <c r="L64" i="2"/>
  <c r="N64" i="2" s="1"/>
  <c r="H64" i="2"/>
  <c r="D64" i="2"/>
  <c r="I64" i="2" s="1"/>
  <c r="M63" i="2"/>
  <c r="L63" i="2"/>
  <c r="H63" i="2"/>
  <c r="D63" i="2"/>
  <c r="I63" i="2" s="1"/>
  <c r="M62" i="2"/>
  <c r="L62" i="2"/>
  <c r="N62" i="2" s="1"/>
  <c r="H62" i="2"/>
  <c r="D62" i="2"/>
  <c r="I62" i="2" s="1"/>
  <c r="M61" i="2"/>
  <c r="L61" i="2"/>
  <c r="H61" i="2"/>
  <c r="D61" i="2"/>
  <c r="I61" i="2" s="1"/>
  <c r="M60" i="2"/>
  <c r="L60" i="2"/>
  <c r="H60" i="2"/>
  <c r="Q60" i="2" s="1"/>
  <c r="D60" i="2"/>
  <c r="J60" i="2" s="1"/>
  <c r="Q59" i="2"/>
  <c r="M59" i="2"/>
  <c r="L59" i="2"/>
  <c r="H59" i="2"/>
  <c r="D59" i="2"/>
  <c r="M58" i="2"/>
  <c r="L58" i="2"/>
  <c r="J58" i="2"/>
  <c r="H58" i="2"/>
  <c r="Q58" i="2" s="1"/>
  <c r="D58" i="2"/>
  <c r="I58" i="2" s="1"/>
  <c r="N57" i="2"/>
  <c r="M57" i="2"/>
  <c r="L57" i="2"/>
  <c r="H57" i="2"/>
  <c r="Q57" i="2" s="1"/>
  <c r="D57" i="2"/>
  <c r="J57" i="2" s="1"/>
  <c r="Q56" i="2"/>
  <c r="M56" i="2"/>
  <c r="L56" i="2"/>
  <c r="H56" i="2"/>
  <c r="D56" i="2"/>
  <c r="J56" i="2" s="1"/>
  <c r="M55" i="2"/>
  <c r="L55" i="2"/>
  <c r="H55" i="2"/>
  <c r="Q55" i="2" s="1"/>
  <c r="D55" i="2"/>
  <c r="I55" i="2" s="1"/>
  <c r="M54" i="2"/>
  <c r="L54" i="2"/>
  <c r="H54" i="2"/>
  <c r="D54" i="2"/>
  <c r="I54" i="2" s="1"/>
  <c r="M53" i="2"/>
  <c r="L53" i="2"/>
  <c r="H53" i="2"/>
  <c r="D53" i="2"/>
  <c r="I53" i="2" s="1"/>
  <c r="M52" i="2"/>
  <c r="L52" i="2"/>
  <c r="H52" i="2"/>
  <c r="D52" i="2"/>
  <c r="I52" i="2" s="1"/>
  <c r="M51" i="2"/>
  <c r="L51" i="2"/>
  <c r="H51" i="2"/>
  <c r="D51" i="2"/>
  <c r="I51" i="2" s="1"/>
  <c r="M50" i="2"/>
  <c r="L50" i="2"/>
  <c r="H50" i="2"/>
  <c r="D50" i="2"/>
  <c r="I50" i="2" s="1"/>
  <c r="M49" i="2"/>
  <c r="L49" i="2"/>
  <c r="H49" i="2"/>
  <c r="D49" i="2"/>
  <c r="I49" i="2" s="1"/>
  <c r="M48" i="2"/>
  <c r="N48" i="2" s="1"/>
  <c r="L48" i="2"/>
  <c r="H48" i="2"/>
  <c r="Q48" i="2" s="1"/>
  <c r="D48" i="2"/>
  <c r="J48" i="2" s="1"/>
  <c r="M47" i="2"/>
  <c r="L47" i="2"/>
  <c r="N47" i="2" s="1"/>
  <c r="H47" i="2"/>
  <c r="Q47" i="2" s="1"/>
  <c r="D47" i="2"/>
  <c r="M46" i="2"/>
  <c r="L46" i="2"/>
  <c r="H46" i="2"/>
  <c r="Q46" i="2" s="1"/>
  <c r="D46" i="2"/>
  <c r="J46" i="2" s="1"/>
  <c r="M45" i="2"/>
  <c r="L45" i="2"/>
  <c r="N45" i="2" s="1"/>
  <c r="J45" i="2"/>
  <c r="H45" i="2"/>
  <c r="Q45" i="2" s="1"/>
  <c r="D45" i="2"/>
  <c r="I45" i="2" s="1"/>
  <c r="M44" i="2"/>
  <c r="L44" i="2"/>
  <c r="N44" i="2" s="1"/>
  <c r="H44" i="2"/>
  <c r="Q44" i="2" s="1"/>
  <c r="D44" i="2"/>
  <c r="J44" i="2" s="1"/>
  <c r="M43" i="2"/>
  <c r="L43" i="2"/>
  <c r="N43" i="2" s="1"/>
  <c r="I43" i="2"/>
  <c r="H43" i="2"/>
  <c r="Q43" i="2" s="1"/>
  <c r="D43" i="2"/>
  <c r="J43" i="2" s="1"/>
  <c r="M42" i="2"/>
  <c r="L42" i="2"/>
  <c r="N42" i="2" s="1"/>
  <c r="H42" i="2"/>
  <c r="D42" i="2"/>
  <c r="J42" i="2" s="1"/>
  <c r="M41" i="2"/>
  <c r="L41" i="2"/>
  <c r="H41" i="2"/>
  <c r="D41" i="2"/>
  <c r="J41" i="2" s="1"/>
  <c r="M40" i="2"/>
  <c r="L40" i="2"/>
  <c r="H40" i="2"/>
  <c r="D40" i="2"/>
  <c r="J40" i="2" s="1"/>
  <c r="M39" i="2"/>
  <c r="L39" i="2"/>
  <c r="N39" i="2" s="1"/>
  <c r="H39" i="2"/>
  <c r="D39" i="2"/>
  <c r="J39" i="2" s="1"/>
  <c r="M38" i="2"/>
  <c r="L38" i="2"/>
  <c r="N38" i="2" s="1"/>
  <c r="I38" i="2"/>
  <c r="H38" i="2"/>
  <c r="D38" i="2"/>
  <c r="J38" i="2" s="1"/>
  <c r="M37" i="2"/>
  <c r="L37" i="2"/>
  <c r="H37" i="2"/>
  <c r="D37" i="2"/>
  <c r="I37" i="2" s="1"/>
  <c r="M36" i="2"/>
  <c r="L36" i="2"/>
  <c r="H36" i="2"/>
  <c r="D36" i="2"/>
  <c r="I36" i="2" s="1"/>
  <c r="M35" i="2"/>
  <c r="L35" i="2"/>
  <c r="H35" i="2"/>
  <c r="D35" i="2"/>
  <c r="I35" i="2" s="1"/>
  <c r="M34" i="2"/>
  <c r="L34" i="2"/>
  <c r="H34" i="2"/>
  <c r="D34" i="2"/>
  <c r="I34" i="2" s="1"/>
  <c r="M33" i="2"/>
  <c r="L33" i="2"/>
  <c r="N33" i="2" s="1"/>
  <c r="H33" i="2"/>
  <c r="D33" i="2"/>
  <c r="I33" i="2" s="1"/>
  <c r="M32" i="2"/>
  <c r="L32" i="2"/>
  <c r="H32" i="2"/>
  <c r="D32" i="2"/>
  <c r="I32" i="2" s="1"/>
  <c r="M31" i="2"/>
  <c r="L31" i="2"/>
  <c r="H31" i="2"/>
  <c r="D31" i="2"/>
  <c r="I31" i="2" s="1"/>
  <c r="M30" i="2"/>
  <c r="L30" i="2"/>
  <c r="H30" i="2"/>
  <c r="D30" i="2"/>
  <c r="I30" i="2" s="1"/>
  <c r="M29" i="2"/>
  <c r="L29" i="2"/>
  <c r="N29" i="2" s="1"/>
  <c r="J29" i="2"/>
  <c r="I29" i="2"/>
  <c r="K29" i="2" s="1"/>
  <c r="H29" i="2"/>
  <c r="M28" i="2"/>
  <c r="L28" i="2"/>
  <c r="H28" i="2"/>
  <c r="D28" i="2"/>
  <c r="J28" i="2" s="1"/>
  <c r="M27" i="2"/>
  <c r="L27" i="2"/>
  <c r="J27" i="2"/>
  <c r="I27" i="2"/>
  <c r="H27" i="2"/>
  <c r="M26" i="2"/>
  <c r="L26" i="2"/>
  <c r="H26" i="2"/>
  <c r="D26" i="2"/>
  <c r="J26" i="2" s="1"/>
  <c r="M25" i="2"/>
  <c r="L25" i="2"/>
  <c r="J25" i="2"/>
  <c r="I25" i="2"/>
  <c r="K25" i="2" s="1"/>
  <c r="H25" i="2"/>
  <c r="M24" i="2"/>
  <c r="L24" i="2"/>
  <c r="J24" i="2"/>
  <c r="I24" i="2"/>
  <c r="K24" i="2" s="1"/>
  <c r="H24" i="2"/>
  <c r="Q24" i="2" s="1"/>
  <c r="D24" i="2"/>
  <c r="M23" i="2"/>
  <c r="L23" i="2"/>
  <c r="J23" i="2"/>
  <c r="I23" i="2"/>
  <c r="K23" i="2" s="1"/>
  <c r="H23" i="2"/>
  <c r="Q23" i="2" s="1"/>
  <c r="M22" i="2"/>
  <c r="L22" i="2"/>
  <c r="H22" i="2"/>
  <c r="Q22" i="2" s="1"/>
  <c r="D22" i="2"/>
  <c r="J22" i="2" s="1"/>
  <c r="M21" i="2"/>
  <c r="L21" i="2"/>
  <c r="N21" i="2" s="1"/>
  <c r="J21" i="2"/>
  <c r="I21" i="2"/>
  <c r="H21" i="2"/>
  <c r="Q21" i="2" s="1"/>
  <c r="M20" i="2"/>
  <c r="L20" i="2"/>
  <c r="H20" i="2"/>
  <c r="Q20" i="2" s="1"/>
  <c r="D20" i="2"/>
  <c r="J20" i="2" s="1"/>
  <c r="M19" i="2"/>
  <c r="L19" i="2"/>
  <c r="J19" i="2"/>
  <c r="I19" i="2"/>
  <c r="H19" i="2"/>
  <c r="Q19" i="2" s="1"/>
  <c r="M18" i="2"/>
  <c r="L18" i="2"/>
  <c r="J18" i="2"/>
  <c r="I18" i="2"/>
  <c r="K18" i="2" s="1"/>
  <c r="H18" i="2"/>
  <c r="Q18" i="2" s="1"/>
  <c r="D18" i="2"/>
  <c r="M17" i="2"/>
  <c r="N17" i="2" s="1"/>
  <c r="L17" i="2"/>
  <c r="J17" i="2"/>
  <c r="I17" i="2"/>
  <c r="K17" i="2" s="1"/>
  <c r="H17" i="2"/>
  <c r="Q17" i="2" s="1"/>
  <c r="G67" i="1"/>
  <c r="M66" i="1"/>
  <c r="L66" i="1"/>
  <c r="H66" i="1"/>
  <c r="D66" i="1"/>
  <c r="J66" i="1" s="1"/>
  <c r="M65" i="1"/>
  <c r="L65" i="1"/>
  <c r="N65" i="1" s="1"/>
  <c r="H65" i="1"/>
  <c r="D65" i="1"/>
  <c r="J65" i="1" s="1"/>
  <c r="M64" i="1"/>
  <c r="L64" i="1"/>
  <c r="H64" i="1"/>
  <c r="D64" i="1"/>
  <c r="J64" i="1" s="1"/>
  <c r="M63" i="1"/>
  <c r="L63" i="1"/>
  <c r="N63" i="1" s="1"/>
  <c r="I63" i="1"/>
  <c r="K63" i="1" s="1"/>
  <c r="H63" i="1"/>
  <c r="D63" i="1"/>
  <c r="J63" i="1" s="1"/>
  <c r="M62" i="1"/>
  <c r="L62" i="1"/>
  <c r="H62" i="1"/>
  <c r="D62" i="1"/>
  <c r="J62" i="1" s="1"/>
  <c r="M61" i="1"/>
  <c r="L61" i="1"/>
  <c r="N61" i="1" s="1"/>
  <c r="I61" i="1"/>
  <c r="H61" i="1"/>
  <c r="D61" i="1"/>
  <c r="J61" i="1" s="1"/>
  <c r="M60" i="1"/>
  <c r="N60" i="1" s="1"/>
  <c r="L60" i="1"/>
  <c r="J60" i="1"/>
  <c r="I60" i="1"/>
  <c r="H60" i="1"/>
  <c r="Q60" i="1" s="1"/>
  <c r="D60" i="1"/>
  <c r="M59" i="1"/>
  <c r="L59" i="1"/>
  <c r="N59" i="1" s="1"/>
  <c r="H59" i="1"/>
  <c r="Q59" i="1" s="1"/>
  <c r="D59" i="1"/>
  <c r="J59" i="1" s="1"/>
  <c r="M58" i="1"/>
  <c r="L58" i="1"/>
  <c r="H58" i="1"/>
  <c r="Q58" i="1" s="1"/>
  <c r="D58" i="1"/>
  <c r="I58" i="1" s="1"/>
  <c r="M57" i="1"/>
  <c r="L57" i="1"/>
  <c r="N57" i="1" s="1"/>
  <c r="H57" i="1"/>
  <c r="Q57" i="1" s="1"/>
  <c r="D57" i="1"/>
  <c r="M56" i="1"/>
  <c r="N56" i="1" s="1"/>
  <c r="L56" i="1"/>
  <c r="H56" i="1"/>
  <c r="Q56" i="1" s="1"/>
  <c r="D56" i="1"/>
  <c r="M55" i="1"/>
  <c r="L55" i="1"/>
  <c r="H55" i="1"/>
  <c r="Q55" i="1" s="1"/>
  <c r="D55" i="1"/>
  <c r="J55" i="1" s="1"/>
  <c r="M54" i="1"/>
  <c r="L54" i="1"/>
  <c r="H54" i="1"/>
  <c r="D54" i="1"/>
  <c r="J54" i="1" s="1"/>
  <c r="M53" i="1"/>
  <c r="L53" i="1"/>
  <c r="N53" i="1" s="1"/>
  <c r="I53" i="1"/>
  <c r="H53" i="1"/>
  <c r="D53" i="1"/>
  <c r="J53" i="1" s="1"/>
  <c r="M52" i="1"/>
  <c r="L52" i="1"/>
  <c r="N52" i="1" s="1"/>
  <c r="H52" i="1"/>
  <c r="D52" i="1"/>
  <c r="J52" i="1" s="1"/>
  <c r="M51" i="1"/>
  <c r="L51" i="1"/>
  <c r="H51" i="1"/>
  <c r="D51" i="1"/>
  <c r="J51" i="1" s="1"/>
  <c r="M50" i="1"/>
  <c r="L50" i="1"/>
  <c r="N50" i="1" s="1"/>
  <c r="H50" i="1"/>
  <c r="D50" i="1"/>
  <c r="J50" i="1" s="1"/>
  <c r="M49" i="1"/>
  <c r="L49" i="1"/>
  <c r="H49" i="1"/>
  <c r="D49" i="1"/>
  <c r="J49" i="1" s="1"/>
  <c r="M48" i="1"/>
  <c r="L48" i="1"/>
  <c r="H48" i="1"/>
  <c r="Q48" i="1" s="1"/>
  <c r="D48" i="1"/>
  <c r="J48" i="1" s="1"/>
  <c r="M47" i="1"/>
  <c r="L47" i="1"/>
  <c r="H47" i="1"/>
  <c r="Q47" i="1" s="1"/>
  <c r="D47" i="1"/>
  <c r="J47" i="1" s="1"/>
  <c r="M46" i="1"/>
  <c r="L46" i="1"/>
  <c r="I46" i="1"/>
  <c r="H46" i="1"/>
  <c r="Q46" i="1" s="1"/>
  <c r="D46" i="1"/>
  <c r="J46" i="1" s="1"/>
  <c r="M45" i="1"/>
  <c r="L45" i="1"/>
  <c r="N45" i="1" s="1"/>
  <c r="H45" i="1"/>
  <c r="Q45" i="1" s="1"/>
  <c r="D45" i="1"/>
  <c r="M44" i="1"/>
  <c r="L44" i="1"/>
  <c r="H44" i="1"/>
  <c r="Q44" i="1" s="1"/>
  <c r="D44" i="1"/>
  <c r="M43" i="1"/>
  <c r="L43" i="1"/>
  <c r="N43" i="1" s="1"/>
  <c r="I43" i="1"/>
  <c r="H43" i="1"/>
  <c r="Q43" i="1" s="1"/>
  <c r="D43" i="1"/>
  <c r="J43" i="1" s="1"/>
  <c r="M42" i="1"/>
  <c r="L42" i="1"/>
  <c r="N42" i="1" s="1"/>
  <c r="H42" i="1"/>
  <c r="D42" i="1"/>
  <c r="J42" i="1" s="1"/>
  <c r="M41" i="1"/>
  <c r="L41" i="1"/>
  <c r="H41" i="1"/>
  <c r="D41" i="1"/>
  <c r="J41" i="1" s="1"/>
  <c r="M40" i="1"/>
  <c r="L40" i="1"/>
  <c r="N40" i="1" s="1"/>
  <c r="H40" i="1"/>
  <c r="D40" i="1"/>
  <c r="J40" i="1" s="1"/>
  <c r="M39" i="1"/>
  <c r="L39" i="1"/>
  <c r="H39" i="1"/>
  <c r="D39" i="1"/>
  <c r="J39" i="1" s="1"/>
  <c r="M38" i="1"/>
  <c r="L38" i="1"/>
  <c r="N38" i="1" s="1"/>
  <c r="H38" i="1"/>
  <c r="D38" i="1"/>
  <c r="J38" i="1" s="1"/>
  <c r="M37" i="1"/>
  <c r="L37" i="1"/>
  <c r="H37" i="1"/>
  <c r="D37" i="1"/>
  <c r="J37" i="1" s="1"/>
  <c r="M36" i="1"/>
  <c r="L36" i="1"/>
  <c r="N36" i="1" s="1"/>
  <c r="I36" i="1"/>
  <c r="H36" i="1"/>
  <c r="D36" i="1"/>
  <c r="J36" i="1" s="1"/>
  <c r="M35" i="1"/>
  <c r="L35" i="1"/>
  <c r="I35" i="1"/>
  <c r="H35" i="1"/>
  <c r="D35" i="1"/>
  <c r="J35" i="1" s="1"/>
  <c r="M34" i="1"/>
  <c r="L34" i="1"/>
  <c r="N34" i="1" s="1"/>
  <c r="H34" i="1"/>
  <c r="D34" i="1"/>
  <c r="J34" i="1" s="1"/>
  <c r="M33" i="1"/>
  <c r="L33" i="1"/>
  <c r="H33" i="1"/>
  <c r="D33" i="1"/>
  <c r="J33" i="1" s="1"/>
  <c r="M32" i="1"/>
  <c r="L32" i="1"/>
  <c r="N32" i="1" s="1"/>
  <c r="H32" i="1"/>
  <c r="D32" i="1"/>
  <c r="J32" i="1" s="1"/>
  <c r="M31" i="1"/>
  <c r="L31" i="1"/>
  <c r="N31" i="1" s="1"/>
  <c r="H31" i="1"/>
  <c r="D31" i="1"/>
  <c r="J31" i="1" s="1"/>
  <c r="M30" i="1"/>
  <c r="L30" i="1"/>
  <c r="H30" i="1"/>
  <c r="D30" i="1"/>
  <c r="J30" i="1" s="1"/>
  <c r="M29" i="1"/>
  <c r="L29" i="1"/>
  <c r="J29" i="1"/>
  <c r="I29" i="1"/>
  <c r="K29" i="1" s="1"/>
  <c r="H29" i="1"/>
  <c r="M28" i="1"/>
  <c r="L28" i="1"/>
  <c r="H28" i="1"/>
  <c r="D28" i="1"/>
  <c r="M27" i="1"/>
  <c r="L27" i="1"/>
  <c r="N27" i="1" s="1"/>
  <c r="J27" i="1"/>
  <c r="I27" i="1"/>
  <c r="K27" i="1" s="1"/>
  <c r="H27" i="1"/>
  <c r="M26" i="1"/>
  <c r="L26" i="1"/>
  <c r="J26" i="1"/>
  <c r="H26" i="1"/>
  <c r="D26" i="1"/>
  <c r="I26" i="1" s="1"/>
  <c r="M25" i="1"/>
  <c r="L25" i="1"/>
  <c r="J25" i="1"/>
  <c r="I25" i="1"/>
  <c r="H25" i="1"/>
  <c r="M24" i="1"/>
  <c r="L24" i="1"/>
  <c r="N24" i="1" s="1"/>
  <c r="H24" i="1"/>
  <c r="Q24" i="1" s="1"/>
  <c r="D24" i="1"/>
  <c r="I24" i="1" s="1"/>
  <c r="M23" i="1"/>
  <c r="L23" i="1"/>
  <c r="N23" i="1" s="1"/>
  <c r="K23" i="1"/>
  <c r="J23" i="1"/>
  <c r="I23" i="1"/>
  <c r="H23" i="1"/>
  <c r="Q23" i="1" s="1"/>
  <c r="M22" i="1"/>
  <c r="L22" i="1"/>
  <c r="H22" i="1"/>
  <c r="Q22" i="1" s="1"/>
  <c r="D22" i="1"/>
  <c r="M21" i="1"/>
  <c r="L21" i="1"/>
  <c r="J21" i="1"/>
  <c r="I21" i="1"/>
  <c r="H21" i="1"/>
  <c r="Q21" i="1" s="1"/>
  <c r="M20" i="1"/>
  <c r="L20" i="1"/>
  <c r="N20" i="1" s="1"/>
  <c r="H20" i="1"/>
  <c r="Q20" i="1" s="1"/>
  <c r="D20" i="1"/>
  <c r="J20" i="1" s="1"/>
  <c r="M19" i="1"/>
  <c r="L19" i="1"/>
  <c r="J19" i="1"/>
  <c r="I19" i="1"/>
  <c r="K19" i="1" s="1"/>
  <c r="H19" i="1"/>
  <c r="Q19" i="1" s="1"/>
  <c r="M18" i="1"/>
  <c r="L18" i="1"/>
  <c r="I18" i="1"/>
  <c r="H18" i="1"/>
  <c r="Q18" i="1" s="1"/>
  <c r="D18" i="1"/>
  <c r="J18" i="1" s="1"/>
  <c r="M17" i="1"/>
  <c r="L17" i="1"/>
  <c r="J17" i="1"/>
  <c r="I17" i="1"/>
  <c r="H17" i="1"/>
  <c r="Q17" i="1" s="1"/>
  <c r="E37" i="3" l="1"/>
  <c r="I31" i="3" s="1"/>
  <c r="L40" i="7"/>
  <c r="F43" i="7" s="1"/>
  <c r="K27" i="2"/>
  <c r="I42" i="2"/>
  <c r="I57" i="2"/>
  <c r="N58" i="2"/>
  <c r="N18" i="2"/>
  <c r="I20" i="2"/>
  <c r="N24" i="2"/>
  <c r="N27" i="2"/>
  <c r="I60" i="2"/>
  <c r="N25" i="2"/>
  <c r="I26" i="2"/>
  <c r="K26" i="2" s="1"/>
  <c r="N31" i="2"/>
  <c r="K19" i="2"/>
  <c r="N22" i="2"/>
  <c r="I39" i="2"/>
  <c r="K39" i="2" s="1"/>
  <c r="N19" i="2"/>
  <c r="K21" i="2"/>
  <c r="N26" i="2"/>
  <c r="N28" i="2"/>
  <c r="N59" i="2"/>
  <c r="K38" i="2"/>
  <c r="I48" i="2"/>
  <c r="K48" i="2" s="1"/>
  <c r="K20" i="2"/>
  <c r="I41" i="2"/>
  <c r="K41" i="2" s="1"/>
  <c r="K43" i="2"/>
  <c r="N50" i="2"/>
  <c r="N52" i="2"/>
  <c r="N54" i="2"/>
  <c r="N56" i="2"/>
  <c r="I40" i="2"/>
  <c r="K40" i="2" s="1"/>
  <c r="K42" i="2"/>
  <c r="I46" i="2"/>
  <c r="K46" i="2" s="1"/>
  <c r="N23" i="2"/>
  <c r="N49" i="2"/>
  <c r="N51" i="2"/>
  <c r="N53" i="2"/>
  <c r="N55" i="2"/>
  <c r="N60" i="2"/>
  <c r="N35" i="2"/>
  <c r="N37" i="2"/>
  <c r="K45" i="2"/>
  <c r="N46" i="2"/>
  <c r="K57" i="2"/>
  <c r="N25" i="1"/>
  <c r="N19" i="1"/>
  <c r="N21" i="1"/>
  <c r="I31" i="1"/>
  <c r="I40" i="1"/>
  <c r="I50" i="1"/>
  <c r="K50" i="1" s="1"/>
  <c r="I59" i="1"/>
  <c r="K59" i="1" s="1"/>
  <c r="N17" i="1"/>
  <c r="I47" i="1"/>
  <c r="K47" i="1" s="1"/>
  <c r="I62" i="1"/>
  <c r="N26" i="1"/>
  <c r="N35" i="1"/>
  <c r="N44" i="1"/>
  <c r="I54" i="1"/>
  <c r="Q67" i="1"/>
  <c r="N28" i="1"/>
  <c r="I39" i="1"/>
  <c r="N47" i="1"/>
  <c r="I49" i="1"/>
  <c r="N54" i="1"/>
  <c r="J58" i="1"/>
  <c r="K58" i="1" s="1"/>
  <c r="I66" i="1"/>
  <c r="N22" i="1"/>
  <c r="N30" i="1"/>
  <c r="N39" i="1"/>
  <c r="N49" i="1"/>
  <c r="N58" i="1"/>
  <c r="I33" i="1"/>
  <c r="K33" i="1" s="1"/>
  <c r="I48" i="1"/>
  <c r="K48" i="1" s="1"/>
  <c r="I51" i="1"/>
  <c r="K51" i="1" s="1"/>
  <c r="H67" i="1"/>
  <c r="H72" i="1" s="1"/>
  <c r="I41" i="1"/>
  <c r="K41" i="1" s="1"/>
  <c r="K21" i="1"/>
  <c r="I30" i="1"/>
  <c r="K30" i="1" s="1"/>
  <c r="N33" i="1"/>
  <c r="I38" i="1"/>
  <c r="K38" i="1" s="1"/>
  <c r="N41" i="1"/>
  <c r="N51" i="1"/>
  <c r="I65" i="1"/>
  <c r="K65" i="1" s="1"/>
  <c r="I32" i="1"/>
  <c r="K32" i="1" s="1"/>
  <c r="N48" i="1"/>
  <c r="N62" i="1"/>
  <c r="I64" i="1"/>
  <c r="K64" i="1" s="1"/>
  <c r="K18" i="1"/>
  <c r="K17" i="1"/>
  <c r="K25" i="1"/>
  <c r="I37" i="1"/>
  <c r="K37" i="1" s="1"/>
  <c r="N46" i="1"/>
  <c r="I55" i="1"/>
  <c r="K55" i="1" s="1"/>
  <c r="N18" i="1"/>
  <c r="I20" i="1"/>
  <c r="J24" i="1"/>
  <c r="N29" i="1"/>
  <c r="I34" i="1"/>
  <c r="K34" i="1" s="1"/>
  <c r="N37" i="1"/>
  <c r="I42" i="1"/>
  <c r="K42" i="1" s="1"/>
  <c r="I52" i="1"/>
  <c r="K52" i="1" s="1"/>
  <c r="N55" i="1"/>
  <c r="N64" i="1"/>
  <c r="N66" i="1"/>
  <c r="K24" i="1"/>
  <c r="K35" i="1"/>
  <c r="K43" i="1"/>
  <c r="K49" i="1"/>
  <c r="K61" i="1"/>
  <c r="L67" i="1"/>
  <c r="K20" i="1"/>
  <c r="J22" i="1"/>
  <c r="I22" i="1"/>
  <c r="K40" i="1"/>
  <c r="I45" i="1"/>
  <c r="J45" i="1"/>
  <c r="K46" i="1"/>
  <c r="K54" i="1"/>
  <c r="J56" i="1"/>
  <c r="I56" i="1"/>
  <c r="K66" i="1"/>
  <c r="Q67" i="2"/>
  <c r="J57" i="1"/>
  <c r="I57" i="1"/>
  <c r="M67" i="2"/>
  <c r="M67" i="1"/>
  <c r="J28" i="1"/>
  <c r="J67" i="1" s="1"/>
  <c r="I28" i="1"/>
  <c r="K28" i="1" s="1"/>
  <c r="K60" i="1"/>
  <c r="N20" i="2"/>
  <c r="N30" i="2"/>
  <c r="N32" i="2"/>
  <c r="N34" i="2"/>
  <c r="N36" i="2"/>
  <c r="N41" i="2"/>
  <c r="N61" i="2"/>
  <c r="N63" i="2"/>
  <c r="N65" i="2"/>
  <c r="J44" i="1"/>
  <c r="I44" i="1"/>
  <c r="H67" i="2"/>
  <c r="H72" i="2" s="1"/>
  <c r="L67" i="2"/>
  <c r="K31" i="1"/>
  <c r="K39" i="1"/>
  <c r="K53" i="1"/>
  <c r="J59" i="2"/>
  <c r="I59" i="2"/>
  <c r="K60" i="2"/>
  <c r="K26" i="1"/>
  <c r="K36" i="1"/>
  <c r="K62" i="1"/>
  <c r="N40" i="2"/>
  <c r="J47" i="2"/>
  <c r="I47" i="2"/>
  <c r="K47" i="2" s="1"/>
  <c r="K50" i="2"/>
  <c r="K58" i="2"/>
  <c r="I22" i="2"/>
  <c r="K22" i="2" s="1"/>
  <c r="I28" i="2"/>
  <c r="K28" i="2" s="1"/>
  <c r="J30" i="2"/>
  <c r="K30" i="2" s="1"/>
  <c r="J31" i="2"/>
  <c r="K31" i="2" s="1"/>
  <c r="J32" i="2"/>
  <c r="J33" i="2"/>
  <c r="K33" i="2" s="1"/>
  <c r="J34" i="2"/>
  <c r="K34" i="2" s="1"/>
  <c r="J35" i="2"/>
  <c r="K35" i="2" s="1"/>
  <c r="J36" i="2"/>
  <c r="K36" i="2" s="1"/>
  <c r="J37" i="2"/>
  <c r="K37" i="2" s="1"/>
  <c r="I44" i="2"/>
  <c r="K44" i="2" s="1"/>
  <c r="J49" i="2"/>
  <c r="K49" i="2" s="1"/>
  <c r="J50" i="2"/>
  <c r="J51" i="2"/>
  <c r="K51" i="2" s="1"/>
  <c r="J52" i="2"/>
  <c r="K52" i="2" s="1"/>
  <c r="J53" i="2"/>
  <c r="K53" i="2" s="1"/>
  <c r="J54" i="2"/>
  <c r="K54" i="2" s="1"/>
  <c r="J55" i="2"/>
  <c r="K55" i="2" s="1"/>
  <c r="I56" i="2"/>
  <c r="K56" i="2" s="1"/>
  <c r="J61" i="2"/>
  <c r="K61" i="2" s="1"/>
  <c r="J62" i="2"/>
  <c r="K62" i="2" s="1"/>
  <c r="J63" i="2"/>
  <c r="K63" i="2" s="1"/>
  <c r="J64" i="2"/>
  <c r="K64" i="2" s="1"/>
  <c r="J65" i="2"/>
  <c r="K65" i="2" s="1"/>
  <c r="J66" i="2"/>
  <c r="K66" i="2" s="1"/>
  <c r="I67" i="2"/>
  <c r="N67" i="2" l="1"/>
  <c r="L72" i="2" s="1"/>
  <c r="J67" i="2"/>
  <c r="K57" i="1"/>
  <c r="N67" i="1"/>
  <c r="K72" i="1" s="1"/>
  <c r="K22" i="1"/>
  <c r="K56" i="1"/>
  <c r="K44" i="1"/>
  <c r="K32" i="2"/>
  <c r="K67" i="2" s="1"/>
  <c r="K45" i="1"/>
  <c r="K67" i="1" s="1"/>
  <c r="K59" i="2"/>
  <c r="K72" i="2" l="1"/>
  <c r="L72" i="1"/>
  <c r="I72" i="1"/>
  <c r="H81" i="1"/>
  <c r="K81" i="1" s="1"/>
  <c r="H81" i="2"/>
  <c r="K81" i="2" s="1"/>
  <c r="I72" i="2"/>
  <c r="M72" i="2" l="1"/>
  <c r="N72" i="2" s="1"/>
  <c r="H76" i="2" s="1"/>
  <c r="M72" i="1"/>
  <c r="N72" i="1" s="1"/>
  <c r="H76" i="1" s="1"/>
</calcChain>
</file>

<file path=xl/sharedStrings.xml><?xml version="1.0" encoding="utf-8"?>
<sst xmlns="http://schemas.openxmlformats.org/spreadsheetml/2006/main" count="454" uniqueCount="133">
  <si>
    <t>●室内機接続判定シート</t>
    <rPh sb="1" eb="4">
      <t>シツナイキ</t>
    </rPh>
    <rPh sb="4" eb="6">
      <t>セツゾク</t>
    </rPh>
    <rPh sb="6" eb="8">
      <t>ハンテイ</t>
    </rPh>
    <phoneticPr fontId="4"/>
  </si>
  <si>
    <t>パナソニック産機システムズ（株）</t>
  </si>
  <si>
    <t>【対象室外機：エクセルプラス（U-GB560S3SD，U-GB560S3SDR）】</t>
    <rPh sb="1" eb="3">
      <t>タイショウ</t>
    </rPh>
    <rPh sb="3" eb="6">
      <t>シツガイキ</t>
    </rPh>
    <phoneticPr fontId="10"/>
  </si>
  <si>
    <t>（エクセルプラスに接続されるU-GWX560S3SD，U-GWX560S3SDRも対象）</t>
    <rPh sb="9" eb="11">
      <t>セツゾク</t>
    </rPh>
    <rPh sb="41" eb="43">
      <t>タイショウ</t>
    </rPh>
    <phoneticPr fontId="10"/>
  </si>
  <si>
    <t>※複数台設置の場合は、各系統ごとにシートを作成し、チェックを行ってください。</t>
    <rPh sb="1" eb="3">
      <t>フクスウ</t>
    </rPh>
    <rPh sb="3" eb="4">
      <t>ダイ</t>
    </rPh>
    <rPh sb="4" eb="6">
      <t>セッチ</t>
    </rPh>
    <rPh sb="7" eb="9">
      <t>バアイ</t>
    </rPh>
    <rPh sb="11" eb="14">
      <t>カクケイトウ</t>
    </rPh>
    <rPh sb="21" eb="23">
      <t>サクセイ</t>
    </rPh>
    <rPh sb="30" eb="31">
      <t>オコナ</t>
    </rPh>
    <phoneticPr fontId="10"/>
  </si>
  <si>
    <t>※室外機に接続される室内機は停電対応の可否に限らず入力してください。</t>
    <rPh sb="1" eb="4">
      <t>シツガイキ</t>
    </rPh>
    <rPh sb="5" eb="7">
      <t>セツゾク</t>
    </rPh>
    <rPh sb="10" eb="13">
      <t>シツナイキ</t>
    </rPh>
    <rPh sb="14" eb="16">
      <t>テイデン</t>
    </rPh>
    <rPh sb="16" eb="18">
      <t>タイオウ</t>
    </rPh>
    <rPh sb="19" eb="21">
      <t>カヒ</t>
    </rPh>
    <rPh sb="22" eb="23">
      <t>カギ</t>
    </rPh>
    <rPh sb="25" eb="27">
      <t>ニュウリョク</t>
    </rPh>
    <phoneticPr fontId="10"/>
  </si>
  <si>
    <t>※本判定シートは、停電時に電気機器のみを使用する場合には対応しておりません。</t>
    <rPh sb="1" eb="2">
      <t>ホン</t>
    </rPh>
    <rPh sb="2" eb="4">
      <t>ハンテイ</t>
    </rPh>
    <rPh sb="9" eb="11">
      <t>テイデン</t>
    </rPh>
    <rPh sb="11" eb="12">
      <t>ジ</t>
    </rPh>
    <rPh sb="13" eb="17">
      <t>デンキキキ</t>
    </rPh>
    <rPh sb="20" eb="22">
      <t>シヨウ</t>
    </rPh>
    <rPh sb="24" eb="26">
      <t>バアイ</t>
    </rPh>
    <rPh sb="28" eb="30">
      <t>タイオウ</t>
    </rPh>
    <phoneticPr fontId="10"/>
  </si>
  <si>
    <t>※本判定シートに記載の室内機以外の場合は、メーカーに相談ください。</t>
    <rPh sb="1" eb="2">
      <t>ホン</t>
    </rPh>
    <rPh sb="2" eb="4">
      <t>ハンテイ</t>
    </rPh>
    <rPh sb="8" eb="10">
      <t>キサイ</t>
    </rPh>
    <rPh sb="11" eb="14">
      <t>シツナイキ</t>
    </rPh>
    <rPh sb="14" eb="16">
      <t>イガイ</t>
    </rPh>
    <rPh sb="17" eb="19">
      <t>バアイ</t>
    </rPh>
    <rPh sb="26" eb="28">
      <t>ソウダン</t>
    </rPh>
    <phoneticPr fontId="10"/>
  </si>
  <si>
    <t>号機</t>
    <rPh sb="0" eb="2">
      <t>ゴウキ</t>
    </rPh>
    <phoneticPr fontId="14"/>
  </si>
  <si>
    <t>のセルに入力してください。</t>
    <rPh sb="4" eb="6">
      <t>ニュウリョク</t>
    </rPh>
    <phoneticPr fontId="10"/>
  </si>
  <si>
    <t>【室内機消費電力と接続容量】</t>
    <rPh sb="1" eb="4">
      <t>シツナイキ</t>
    </rPh>
    <rPh sb="4" eb="6">
      <t>ショウヒ</t>
    </rPh>
    <rPh sb="6" eb="8">
      <t>デンリョク</t>
    </rPh>
    <rPh sb="9" eb="11">
      <t>セツゾク</t>
    </rPh>
    <rPh sb="11" eb="13">
      <t>ヨウリョウ</t>
    </rPh>
    <phoneticPr fontId="10"/>
  </si>
  <si>
    <t>　※停電時に自立運転させない場合は、室外機基板設定で必ず「自立時運転しない」設定にすること</t>
    <rPh sb="2" eb="4">
      <t>テイデン</t>
    </rPh>
    <rPh sb="4" eb="5">
      <t>ジ</t>
    </rPh>
    <rPh sb="6" eb="8">
      <t>ジリツ</t>
    </rPh>
    <rPh sb="8" eb="10">
      <t>ウンテン</t>
    </rPh>
    <rPh sb="14" eb="16">
      <t>バアイ</t>
    </rPh>
    <rPh sb="18" eb="21">
      <t>シツガイキ</t>
    </rPh>
    <rPh sb="21" eb="23">
      <t>キバン</t>
    </rPh>
    <rPh sb="23" eb="25">
      <t>セッテイ</t>
    </rPh>
    <rPh sb="26" eb="27">
      <t>カナラ</t>
    </rPh>
    <rPh sb="29" eb="31">
      <t>ジリツ</t>
    </rPh>
    <rPh sb="31" eb="32">
      <t>ジ</t>
    </rPh>
    <rPh sb="32" eb="34">
      <t>ウンテン</t>
    </rPh>
    <rPh sb="38" eb="40">
      <t>セッテイ</t>
    </rPh>
    <phoneticPr fontId="10"/>
  </si>
  <si>
    <r>
      <t xml:space="preserve">機種
</t>
    </r>
    <r>
      <rPr>
        <sz val="9"/>
        <color indexed="8"/>
        <rFont val="HG丸ｺﾞｼｯｸM-PRO"/>
        <family val="3"/>
        <charset val="128"/>
      </rPr>
      <t>（下記以外は
接続できません）</t>
    </r>
    <rPh sb="0" eb="2">
      <t>キシュ</t>
    </rPh>
    <rPh sb="4" eb="6">
      <t>カキ</t>
    </rPh>
    <rPh sb="6" eb="8">
      <t>イガイ</t>
    </rPh>
    <rPh sb="10" eb="12">
      <t>セツゾク</t>
    </rPh>
    <phoneticPr fontId="10"/>
  </si>
  <si>
    <t>容量
(HP)</t>
    <rPh sb="0" eb="2">
      <t>ヨウリョウ</t>
    </rPh>
    <phoneticPr fontId="10"/>
  </si>
  <si>
    <t>消費電力
(kVA)</t>
    <rPh sb="0" eb="2">
      <t>ショウヒ</t>
    </rPh>
    <rPh sb="2" eb="4">
      <t>デンリョク</t>
    </rPh>
    <phoneticPr fontId="10"/>
  </si>
  <si>
    <t>台数</t>
    <rPh sb="0" eb="2">
      <t>ダイスウ</t>
    </rPh>
    <phoneticPr fontId="10"/>
  </si>
  <si>
    <t>合計消費電力(kVA)</t>
    <rPh sb="0" eb="2">
      <t>ゴウケイ</t>
    </rPh>
    <rPh sb="2" eb="4">
      <t>ショウヒ</t>
    </rPh>
    <rPh sb="4" eb="6">
      <t>デンリョク</t>
    </rPh>
    <phoneticPr fontId="10"/>
  </si>
  <si>
    <t>合計容量(HP)</t>
    <rPh sb="0" eb="2">
      <t>ゴウケイ</t>
    </rPh>
    <rPh sb="2" eb="4">
      <t>ヨウリョウ</t>
    </rPh>
    <phoneticPr fontId="10"/>
  </si>
  <si>
    <t>ハイタップ設定</t>
    <rPh sb="5" eb="7">
      <t>セッテイ</t>
    </rPh>
    <phoneticPr fontId="10"/>
  </si>
  <si>
    <t>停電時
運転する</t>
    <rPh sb="0" eb="2">
      <t>テイデン</t>
    </rPh>
    <rPh sb="2" eb="3">
      <t>ジ</t>
    </rPh>
    <rPh sb="4" eb="6">
      <t>ウンテン</t>
    </rPh>
    <phoneticPr fontId="10"/>
  </si>
  <si>
    <t>※停電時
運転しない</t>
    <rPh sb="1" eb="3">
      <t>テイデン</t>
    </rPh>
    <rPh sb="3" eb="4">
      <t>ジ</t>
    </rPh>
    <rPh sb="5" eb="7">
      <t>ウンテン</t>
    </rPh>
    <phoneticPr fontId="10"/>
  </si>
  <si>
    <t>計</t>
    <rPh sb="0" eb="1">
      <t>ケイ</t>
    </rPh>
    <phoneticPr fontId="10"/>
  </si>
  <si>
    <t>なし</t>
    <phoneticPr fontId="10"/>
  </si>
  <si>
    <t>あり</t>
    <phoneticPr fontId="10"/>
  </si>
  <si>
    <t>フラグ</t>
    <phoneticPr fontId="10"/>
  </si>
  <si>
    <t>〇</t>
    <phoneticPr fontId="10"/>
  </si>
  <si>
    <t>天吊
TS1</t>
    <rPh sb="0" eb="1">
      <t>テン</t>
    </rPh>
    <rPh sb="1" eb="2">
      <t>ツリ</t>
    </rPh>
    <phoneticPr fontId="10"/>
  </si>
  <si>
    <t>天吊
TT1</t>
    <rPh sb="0" eb="1">
      <t>テン</t>
    </rPh>
    <rPh sb="1" eb="2">
      <t>ツリ</t>
    </rPh>
    <phoneticPr fontId="10"/>
  </si>
  <si>
    <t>ﾋﾞﾙﾄｲﾝ
ｶｾｯﾄ
FS2</t>
    <phoneticPr fontId="10"/>
  </si>
  <si>
    <t>ﾋﾞﾙﾄｲﾝ
ｵｰﾙﾀﾞｸﾄ
FES2</t>
    <phoneticPr fontId="10"/>
  </si>
  <si>
    <t>室内機の
合計消費電力(kVA)</t>
    <rPh sb="0" eb="3">
      <t>シツナイキ</t>
    </rPh>
    <rPh sb="5" eb="7">
      <t>ゴウケイ</t>
    </rPh>
    <rPh sb="7" eb="9">
      <t>ショウヒ</t>
    </rPh>
    <rPh sb="9" eb="11">
      <t>デンリョク</t>
    </rPh>
    <phoneticPr fontId="10"/>
  </si>
  <si>
    <t>総合</t>
    <rPh sb="0" eb="2">
      <t>ソウゴウ</t>
    </rPh>
    <phoneticPr fontId="10"/>
  </si>
  <si>
    <t>電気機器
使用可能容量kVA</t>
    <rPh sb="0" eb="2">
      <t>デンキ</t>
    </rPh>
    <rPh sb="2" eb="4">
      <t>キキ</t>
    </rPh>
    <rPh sb="5" eb="7">
      <t>シヨウ</t>
    </rPh>
    <rPh sb="7" eb="9">
      <t>カノウ</t>
    </rPh>
    <rPh sb="9" eb="11">
      <t>ヨウリョウ</t>
    </rPh>
    <phoneticPr fontId="10"/>
  </si>
  <si>
    <t>下限</t>
    <rPh sb="0" eb="2">
      <t>カゲン</t>
    </rPh>
    <phoneticPr fontId="10"/>
  </si>
  <si>
    <t>上限</t>
    <rPh sb="0" eb="2">
      <t>ジョウゲン</t>
    </rPh>
    <phoneticPr fontId="10"/>
  </si>
  <si>
    <t>判定</t>
    <rPh sb="0" eb="2">
      <t>ハンテイ</t>
    </rPh>
    <phoneticPr fontId="10"/>
  </si>
  <si>
    <t>■照明負荷（kVA）入力</t>
    <rPh sb="1" eb="3">
      <t>ショウメイ</t>
    </rPh>
    <rPh sb="3" eb="5">
      <t>フカ</t>
    </rPh>
    <rPh sb="10" eb="12">
      <t>ニュウリョク</t>
    </rPh>
    <phoneticPr fontId="10"/>
  </si>
  <si>
    <t>照明</t>
    <rPh sb="0" eb="2">
      <t>ショウメイ</t>
    </rPh>
    <phoneticPr fontId="10"/>
  </si>
  <si>
    <t>コンセント（100V)</t>
    <phoneticPr fontId="10"/>
  </si>
  <si>
    <t>kVA</t>
    <phoneticPr fontId="10"/>
  </si>
  <si>
    <t>A</t>
    <phoneticPr fontId="10"/>
  </si>
  <si>
    <t>※入力範囲　電気機器使用可能容量以下</t>
    <rPh sb="1" eb="3">
      <t>ニュウリョク</t>
    </rPh>
    <rPh sb="3" eb="5">
      <t>ハンイ</t>
    </rPh>
    <rPh sb="6" eb="8">
      <t>デンキ</t>
    </rPh>
    <rPh sb="8" eb="10">
      <t>キキ</t>
    </rPh>
    <rPh sb="10" eb="12">
      <t>シヨウ</t>
    </rPh>
    <rPh sb="12" eb="14">
      <t>カノウ</t>
    </rPh>
    <rPh sb="14" eb="16">
      <t>ヨウリョウ</t>
    </rPh>
    <rPh sb="16" eb="18">
      <t>イカ</t>
    </rPh>
    <phoneticPr fontId="10"/>
  </si>
  <si>
    <t>※ﾏｲﾅｽの値はNG</t>
    <rPh sb="6" eb="7">
      <t>アタイ</t>
    </rPh>
    <phoneticPr fontId="10"/>
  </si>
  <si>
    <t>■３．５固定</t>
    <rPh sb="4" eb="6">
      <t>コテイ</t>
    </rPh>
    <phoneticPr fontId="10"/>
  </si>
  <si>
    <t>■１．５固定</t>
    <rPh sb="4" eb="6">
      <t>コテイ</t>
    </rPh>
    <phoneticPr fontId="10"/>
  </si>
  <si>
    <t>■自動演算</t>
    <rPh sb="1" eb="3">
      <t>ジドウ</t>
    </rPh>
    <rPh sb="3" eb="5">
      <t>エンザン</t>
    </rPh>
    <phoneticPr fontId="10"/>
  </si>
  <si>
    <t>停電時自立発電出力</t>
    <rPh sb="0" eb="2">
      <t>テイデン</t>
    </rPh>
    <rPh sb="2" eb="3">
      <t>ジ</t>
    </rPh>
    <rPh sb="3" eb="5">
      <t>ジリツ</t>
    </rPh>
    <rPh sb="5" eb="7">
      <t>ハツデン</t>
    </rPh>
    <rPh sb="7" eb="9">
      <t>シュツリョク</t>
    </rPh>
    <phoneticPr fontId="10"/>
  </si>
  <si>
    <t>-</t>
    <phoneticPr fontId="10"/>
  </si>
  <si>
    <t>室外機消費電力</t>
    <rPh sb="0" eb="3">
      <t>シツガイキ</t>
    </rPh>
    <rPh sb="3" eb="5">
      <t>ショウヒ</t>
    </rPh>
    <rPh sb="5" eb="7">
      <t>デンリョク</t>
    </rPh>
    <phoneticPr fontId="10"/>
  </si>
  <si>
    <t>室内機消費電力</t>
    <rPh sb="0" eb="3">
      <t>シツナイキ</t>
    </rPh>
    <rPh sb="3" eb="5">
      <t>ショウヒ</t>
    </rPh>
    <rPh sb="5" eb="7">
      <t>デンリョク</t>
    </rPh>
    <phoneticPr fontId="10"/>
  </si>
  <si>
    <t>=</t>
    <phoneticPr fontId="10"/>
  </si>
  <si>
    <t>電気機器容量</t>
    <rPh sb="0" eb="2">
      <t>デンキ</t>
    </rPh>
    <rPh sb="2" eb="4">
      <t>キキ</t>
    </rPh>
    <rPh sb="4" eb="6">
      <t>ヨウリョウ</t>
    </rPh>
    <phoneticPr fontId="10"/>
  </si>
  <si>
    <t>マイナスは×</t>
    <phoneticPr fontId="10"/>
  </si>
  <si>
    <t>天ｶｾ
4方向
UT1</t>
    <rPh sb="0" eb="1">
      <t>テン</t>
    </rPh>
    <rPh sb="5" eb="7">
      <t>ホウコウ</t>
    </rPh>
    <phoneticPr fontId="10"/>
  </si>
  <si>
    <t>●室内機接続判定シート</t>
    <phoneticPr fontId="14"/>
  </si>
  <si>
    <t>※停電時に運転させない室内機の接続は推奨しません。</t>
    <rPh sb="1" eb="3">
      <t>テイデン</t>
    </rPh>
    <rPh sb="3" eb="4">
      <t>ジ</t>
    </rPh>
    <rPh sb="5" eb="7">
      <t>ウンテン</t>
    </rPh>
    <rPh sb="11" eb="14">
      <t>シツナイキ</t>
    </rPh>
    <rPh sb="15" eb="17">
      <t>セツゾク</t>
    </rPh>
    <rPh sb="18" eb="20">
      <t>スイショウ</t>
    </rPh>
    <phoneticPr fontId="14"/>
  </si>
  <si>
    <t>ヤンマーエネルギーシステム（株）</t>
    <rPh sb="13" eb="16">
      <t>カブ</t>
    </rPh>
    <phoneticPr fontId="31"/>
  </si>
  <si>
    <t>ダイキン工業（株）</t>
    <rPh sb="4" eb="6">
      <t>コウギョウ</t>
    </rPh>
    <rPh sb="6" eb="9">
      <t>カブ</t>
    </rPh>
    <phoneticPr fontId="31"/>
  </si>
  <si>
    <t>号機</t>
    <rPh sb="0" eb="2">
      <t>ゴウキ</t>
    </rPh>
    <phoneticPr fontId="10"/>
  </si>
  <si>
    <t>【対象室外機（ヤンマー）：ハイパワープラス　YBZP560L1□】</t>
    <rPh sb="1" eb="3">
      <t>タイショウ</t>
    </rPh>
    <rPh sb="3" eb="6">
      <t>シツガイキ</t>
    </rPh>
    <phoneticPr fontId="10"/>
  </si>
  <si>
    <t>【対象室外機（ダイキン）：ハイパワープラス　GSHDP560□，GSHJP560□ 】</t>
    <rPh sb="1" eb="3">
      <t>タイショウ</t>
    </rPh>
    <rPh sb="3" eb="6">
      <t>シツガイキ</t>
    </rPh>
    <phoneticPr fontId="10"/>
  </si>
  <si>
    <t>１）接続可能室内機　    　　　　　　　　　　　　　　　　　　　ラウンドフロー・天井吊形</t>
    <rPh sb="2" eb="4">
      <t>セツゾク</t>
    </rPh>
    <rPh sb="4" eb="6">
      <t>カノウ</t>
    </rPh>
    <rPh sb="6" eb="9">
      <t>シツナイキ</t>
    </rPh>
    <rPh sb="41" eb="43">
      <t>テンジョウ</t>
    </rPh>
    <rPh sb="43" eb="44">
      <t>ツリ</t>
    </rPh>
    <rPh sb="44" eb="45">
      <t>ケイ</t>
    </rPh>
    <phoneticPr fontId="31"/>
  </si>
  <si>
    <t>※その他の室内機はメーカーに相談ください。</t>
    <phoneticPr fontId="31"/>
  </si>
  <si>
    <t>２）接続可能室内機台数　　　　　　　　　　　　　　　　　　　2台～10台</t>
    <rPh sb="2" eb="4">
      <t>セツゾク</t>
    </rPh>
    <rPh sb="4" eb="6">
      <t>カノウ</t>
    </rPh>
    <rPh sb="6" eb="9">
      <t>シツナイキ</t>
    </rPh>
    <rPh sb="9" eb="11">
      <t>ダイスウ</t>
    </rPh>
    <rPh sb="31" eb="32">
      <t>ダイ</t>
    </rPh>
    <rPh sb="35" eb="36">
      <t>ダイ</t>
    </rPh>
    <phoneticPr fontId="31"/>
  </si>
  <si>
    <t>３）接続可能室内機合計容量　　　　　　　　　　　　　　　　P280～P560（50～100%）</t>
    <rPh sb="2" eb="4">
      <t>セツゾク</t>
    </rPh>
    <rPh sb="4" eb="6">
      <t>カノウ</t>
    </rPh>
    <rPh sb="6" eb="9">
      <t>シツナイキ</t>
    </rPh>
    <rPh sb="9" eb="11">
      <t>ゴウケイ</t>
    </rPh>
    <rPh sb="11" eb="13">
      <t>ヨウリョウ</t>
    </rPh>
    <phoneticPr fontId="31"/>
  </si>
  <si>
    <t>４）停電時空調能力　　　　　　　　　　　　　　　　　　　　　　冷房：45㎾　暖房：50㎾</t>
    <rPh sb="2" eb="4">
      <t>テイデン</t>
    </rPh>
    <rPh sb="4" eb="5">
      <t>ジ</t>
    </rPh>
    <rPh sb="5" eb="7">
      <t>クウチョウ</t>
    </rPh>
    <rPh sb="7" eb="9">
      <t>ノウリョク</t>
    </rPh>
    <rPh sb="31" eb="33">
      <t>レイボウ</t>
    </rPh>
    <rPh sb="38" eb="40">
      <t>ダンボウ</t>
    </rPh>
    <phoneticPr fontId="31"/>
  </si>
  <si>
    <t>５）発電能力（INV出力2.3kVAー室内機消費電力）  1.1kVA</t>
    <rPh sb="2" eb="4">
      <t>ハツデン</t>
    </rPh>
    <rPh sb="4" eb="6">
      <t>ノウリョク</t>
    </rPh>
    <rPh sb="10" eb="12">
      <t>シュツリョク</t>
    </rPh>
    <rPh sb="19" eb="22">
      <t>シツナイキ</t>
    </rPh>
    <rPh sb="22" eb="24">
      <t>ショウヒ</t>
    </rPh>
    <rPh sb="24" eb="26">
      <t>デンリョク</t>
    </rPh>
    <phoneticPr fontId="31"/>
  </si>
  <si>
    <t>※左記は目安値であり、接続室内機・台数により若干異なります。</t>
    <rPh sb="1" eb="3">
      <t>サキ</t>
    </rPh>
    <rPh sb="4" eb="6">
      <t>メヤス</t>
    </rPh>
    <rPh sb="6" eb="7">
      <t>チ</t>
    </rPh>
    <rPh sb="11" eb="13">
      <t>セツゾク</t>
    </rPh>
    <rPh sb="13" eb="16">
      <t>シツナイキ</t>
    </rPh>
    <rPh sb="17" eb="19">
      <t>ダイスウ</t>
    </rPh>
    <rPh sb="22" eb="24">
      <t>ジャッカン</t>
    </rPh>
    <rPh sb="24" eb="25">
      <t>コト</t>
    </rPh>
    <phoneticPr fontId="31"/>
  </si>
  <si>
    <t>室内機冷房能力[kW]</t>
    <rPh sb="0" eb="3">
      <t>シツナイキ</t>
    </rPh>
    <rPh sb="3" eb="5">
      <t>レイボウ</t>
    </rPh>
    <rPh sb="5" eb="7">
      <t>ノウリョク</t>
    </rPh>
    <phoneticPr fontId="31"/>
  </si>
  <si>
    <t>台数</t>
    <rPh sb="0" eb="2">
      <t>ダイスウ</t>
    </rPh>
    <phoneticPr fontId="31"/>
  </si>
  <si>
    <t>合計能力[kW]</t>
    <rPh sb="0" eb="2">
      <t>ゴウケイ</t>
    </rPh>
    <rPh sb="2" eb="4">
      <t>ノウリョク</t>
    </rPh>
    <phoneticPr fontId="31"/>
  </si>
  <si>
    <t>判定</t>
    <rPh sb="0" eb="2">
      <t>ハンテイ</t>
    </rPh>
    <phoneticPr fontId="31"/>
  </si>
  <si>
    <t>能力</t>
    <rPh sb="0" eb="2">
      <t>ノウリョク</t>
    </rPh>
    <phoneticPr fontId="31"/>
  </si>
  <si>
    <t>のプルダウンメニューから接続室内機台数を選んでください。</t>
    <rPh sb="12" eb="14">
      <t>セツゾク</t>
    </rPh>
    <rPh sb="14" eb="17">
      <t>シツナイキ</t>
    </rPh>
    <rPh sb="17" eb="19">
      <t>ダイスウ</t>
    </rPh>
    <rPh sb="20" eb="21">
      <t>エラ</t>
    </rPh>
    <phoneticPr fontId="31"/>
  </si>
  <si>
    <t>合計</t>
    <rPh sb="0" eb="2">
      <t>ゴウケイ</t>
    </rPh>
    <phoneticPr fontId="31"/>
  </si>
  <si>
    <t xml:space="preserve"> アイシン精機株式会社</t>
    <phoneticPr fontId="14"/>
  </si>
  <si>
    <t>【対象室外機：　GHPハイパワープラス　ABGP560F2ND, ABGP560F2NDE】</t>
    <rPh sb="1" eb="3">
      <t>タイショウ</t>
    </rPh>
    <rPh sb="3" eb="6">
      <t>シツガイキ</t>
    </rPh>
    <phoneticPr fontId="10"/>
  </si>
  <si>
    <t>【条件入力欄】</t>
    <rPh sb="1" eb="3">
      <t>ジョウケン</t>
    </rPh>
    <rPh sb="3" eb="5">
      <t>ニュウリョク</t>
    </rPh>
    <rPh sb="5" eb="6">
      <t>ラン</t>
    </rPh>
    <phoneticPr fontId="14"/>
  </si>
  <si>
    <t>①電源、電力負荷情報</t>
    <rPh sb="1" eb="3">
      <t>デンゲン</t>
    </rPh>
    <rPh sb="4" eb="6">
      <t>デンリョク</t>
    </rPh>
    <rPh sb="6" eb="8">
      <t>フカ</t>
    </rPh>
    <rPh sb="8" eb="10">
      <t>ジョウホウ</t>
    </rPh>
    <phoneticPr fontId="14"/>
  </si>
  <si>
    <t>周波数</t>
    <rPh sb="0" eb="3">
      <t>シュウハスウ</t>
    </rPh>
    <phoneticPr fontId="14"/>
  </si>
  <si>
    <t>Hz</t>
    <phoneticPr fontId="14"/>
  </si>
  <si>
    <t>遮断器容量※</t>
    <rPh sb="0" eb="3">
      <t>シャダンキ</t>
    </rPh>
    <rPh sb="3" eb="5">
      <t>ヨウリョウ</t>
    </rPh>
    <phoneticPr fontId="14"/>
  </si>
  <si>
    <t>A</t>
    <phoneticPr fontId="14"/>
  </si>
  <si>
    <t>電力負荷</t>
    <phoneticPr fontId="14"/>
  </si>
  <si>
    <t>kVA以下</t>
    <rPh sb="3" eb="5">
      <t>イカ</t>
    </rPh>
    <phoneticPr fontId="14"/>
  </si>
  <si>
    <t>※遮断器は停電時に照明などで使用する電力負荷用の遮断器。</t>
    <rPh sb="1" eb="4">
      <t>シャダンキ</t>
    </rPh>
    <rPh sb="18" eb="20">
      <t>デンリョク</t>
    </rPh>
    <rPh sb="20" eb="22">
      <t>フカ</t>
    </rPh>
    <rPh sb="22" eb="23">
      <t>ヨウ</t>
    </rPh>
    <rPh sb="24" eb="27">
      <t>シャダンキ</t>
    </rPh>
    <phoneticPr fontId="14"/>
  </si>
  <si>
    <t>②室内機接続可否判定用情報</t>
    <rPh sb="1" eb="4">
      <t>シツナイキ</t>
    </rPh>
    <rPh sb="4" eb="6">
      <t>セツゾク</t>
    </rPh>
    <rPh sb="6" eb="8">
      <t>カヒ</t>
    </rPh>
    <rPh sb="8" eb="10">
      <t>ハンテイ</t>
    </rPh>
    <rPh sb="10" eb="11">
      <t>ヨウ</t>
    </rPh>
    <rPh sb="11" eb="13">
      <t>ジョウホウ</t>
    </rPh>
    <phoneticPr fontId="14"/>
  </si>
  <si>
    <t>導入機種</t>
    <rPh sb="0" eb="2">
      <t>ドウニュウ</t>
    </rPh>
    <rPh sb="2" eb="4">
      <t>キシュ</t>
    </rPh>
    <phoneticPr fontId="14"/>
  </si>
  <si>
    <t>型式</t>
    <rPh sb="0" eb="2">
      <t>カタシキ</t>
    </rPh>
    <phoneticPr fontId="14"/>
  </si>
  <si>
    <t>台数</t>
    <rPh sb="0" eb="2">
      <t>ダイスウ</t>
    </rPh>
    <phoneticPr fontId="14"/>
  </si>
  <si>
    <t>能力(kW)</t>
    <phoneticPr fontId="14"/>
  </si>
  <si>
    <t>能力計(kW)</t>
    <rPh sb="0" eb="2">
      <t>ノウリョク</t>
    </rPh>
    <rPh sb="2" eb="3">
      <t>ケイ</t>
    </rPh>
    <phoneticPr fontId="14"/>
  </si>
  <si>
    <t>突入電流(A)</t>
    <phoneticPr fontId="14"/>
  </si>
  <si>
    <t>突入電流計(A)</t>
    <rPh sb="0" eb="2">
      <t>トツニュウ</t>
    </rPh>
    <rPh sb="2" eb="4">
      <t>デンリュウ</t>
    </rPh>
    <rPh sb="4" eb="5">
      <t>ケイ</t>
    </rPh>
    <phoneticPr fontId="14"/>
  </si>
  <si>
    <t>運転電流(A)</t>
    <rPh sb="0" eb="2">
      <t>ウンテン</t>
    </rPh>
    <rPh sb="2" eb="4">
      <t>デンリュウ</t>
    </rPh>
    <phoneticPr fontId="14"/>
  </si>
  <si>
    <t>運転電流計(A)</t>
    <rPh sb="0" eb="2">
      <t>ウンテン</t>
    </rPh>
    <rPh sb="2" eb="4">
      <t>デンリュウ</t>
    </rPh>
    <phoneticPr fontId="14"/>
  </si>
  <si>
    <t>停電時利用</t>
    <rPh sb="0" eb="2">
      <t>テイデン</t>
    </rPh>
    <rPh sb="2" eb="3">
      <t>ジ</t>
    </rPh>
    <rPh sb="3" eb="5">
      <t>リヨウ</t>
    </rPh>
    <phoneticPr fontId="14"/>
  </si>
  <si>
    <t>停電時利用能力計</t>
    <rPh sb="3" eb="5">
      <t>リヨウ</t>
    </rPh>
    <rPh sb="5" eb="7">
      <t>ノウリョク</t>
    </rPh>
    <rPh sb="7" eb="8">
      <t>ケイ</t>
    </rPh>
    <phoneticPr fontId="14"/>
  </si>
  <si>
    <t>室内機</t>
    <rPh sb="0" eb="3">
      <t>シツナイキ</t>
    </rPh>
    <phoneticPr fontId="14"/>
  </si>
  <si>
    <t>計</t>
    <rPh sb="0" eb="1">
      <t>ケイ</t>
    </rPh>
    <phoneticPr fontId="14"/>
  </si>
  <si>
    <t>【判定結果】</t>
    <rPh sb="1" eb="3">
      <t>ハンテイ</t>
    </rPh>
    <rPh sb="3" eb="5">
      <t>ケッカ</t>
    </rPh>
    <phoneticPr fontId="14"/>
  </si>
  <si>
    <r>
      <t xml:space="preserve">1. 接続室内機仕様 </t>
    </r>
    <r>
      <rPr>
        <sz val="11"/>
        <color theme="1"/>
        <rFont val="游ゴシック"/>
        <family val="3"/>
        <charset val="128"/>
        <scheme val="minor"/>
      </rPr>
      <t xml:space="preserve">  ハイパワープラスに室内機接続が技術的に可能か</t>
    </r>
    <rPh sb="3" eb="5">
      <t>セツゾク</t>
    </rPh>
    <rPh sb="5" eb="8">
      <t>シツナイキ</t>
    </rPh>
    <rPh sb="8" eb="10">
      <t>シヨウ</t>
    </rPh>
    <rPh sb="22" eb="25">
      <t>シツナイキ</t>
    </rPh>
    <rPh sb="25" eb="27">
      <t>セツゾク</t>
    </rPh>
    <rPh sb="28" eb="30">
      <t>ギジュツ</t>
    </rPh>
    <rPh sb="30" eb="31">
      <t>テキ</t>
    </rPh>
    <rPh sb="32" eb="34">
      <t>カノウ</t>
    </rPh>
    <phoneticPr fontId="14"/>
  </si>
  <si>
    <t>項目</t>
    <rPh sb="0" eb="2">
      <t>コウモク</t>
    </rPh>
    <phoneticPr fontId="14"/>
  </si>
  <si>
    <t>判定基準</t>
    <rPh sb="0" eb="2">
      <t>ハンテイ</t>
    </rPh>
    <rPh sb="2" eb="4">
      <t>キジュン</t>
    </rPh>
    <phoneticPr fontId="14"/>
  </si>
  <si>
    <t>判定結果</t>
    <rPh sb="0" eb="2">
      <t>ハンテイ</t>
    </rPh>
    <rPh sb="2" eb="4">
      <t>ケッカ</t>
    </rPh>
    <phoneticPr fontId="14"/>
  </si>
  <si>
    <t>①室内機接続台数</t>
    <rPh sb="1" eb="4">
      <t>シツナイキ</t>
    </rPh>
    <rPh sb="4" eb="6">
      <t>セツゾク</t>
    </rPh>
    <rPh sb="6" eb="8">
      <t>ダイスウ</t>
    </rPh>
    <phoneticPr fontId="14"/>
  </si>
  <si>
    <t>4～11台</t>
    <rPh sb="4" eb="5">
      <t>ダイ</t>
    </rPh>
    <phoneticPr fontId="14"/>
  </si>
  <si>
    <t>②室内機接続容量</t>
    <rPh sb="4" eb="6">
      <t>セツゾク</t>
    </rPh>
    <rPh sb="6" eb="8">
      <t>ヨウリョウ</t>
    </rPh>
    <phoneticPr fontId="14"/>
  </si>
  <si>
    <t>54.0～72.8kW(96.4～130%)</t>
    <phoneticPr fontId="14"/>
  </si>
  <si>
    <t>③室内機突入電流</t>
    <rPh sb="4" eb="6">
      <t>トツニュウ</t>
    </rPh>
    <rPh sb="6" eb="8">
      <t>デンリュウ</t>
    </rPh>
    <phoneticPr fontId="14"/>
  </si>
  <si>
    <t>A以下</t>
    <phoneticPr fontId="14"/>
  </si>
  <si>
    <t>④室内機運転電流</t>
    <rPh sb="4" eb="6">
      <t>ウンテン</t>
    </rPh>
    <rPh sb="6" eb="8">
      <t>デンリュウ</t>
    </rPh>
    <phoneticPr fontId="14"/>
  </si>
  <si>
    <t>2.  補助金対象判定</t>
    <rPh sb="4" eb="7">
      <t>ホジョキン</t>
    </rPh>
    <rPh sb="7" eb="9">
      <t>タイショウ</t>
    </rPh>
    <rPh sb="9" eb="11">
      <t>ハンテイ</t>
    </rPh>
    <phoneticPr fontId="14"/>
  </si>
  <si>
    <t>停電時利用室内機接続容量</t>
    <rPh sb="0" eb="2">
      <t>テイデン</t>
    </rPh>
    <rPh sb="2" eb="3">
      <t>ジ</t>
    </rPh>
    <rPh sb="3" eb="5">
      <t>リヨウ</t>
    </rPh>
    <rPh sb="5" eb="8">
      <t>シツナイキ</t>
    </rPh>
    <rPh sb="8" eb="10">
      <t>セツゾク</t>
    </rPh>
    <rPh sb="10" eb="12">
      <t>ヨウリョウ</t>
    </rPh>
    <phoneticPr fontId="14"/>
  </si>
  <si>
    <t>停電時利用で接続容量100%（56.0kW)までは補助対象。停電時利用室内機で100%を超える場合は補助対象外。また、停電時利用しない室内機は対象外。</t>
    <rPh sb="6" eb="8">
      <t>セツゾク</t>
    </rPh>
    <rPh sb="8" eb="10">
      <t>ヨウリョウ</t>
    </rPh>
    <rPh sb="25" eb="27">
      <t>ホジョ</t>
    </rPh>
    <rPh sb="27" eb="29">
      <t>タイショウ</t>
    </rPh>
    <rPh sb="30" eb="32">
      <t>テイデン</t>
    </rPh>
    <rPh sb="32" eb="33">
      <t>ジ</t>
    </rPh>
    <rPh sb="33" eb="35">
      <t>リヨウ</t>
    </rPh>
    <rPh sb="44" eb="45">
      <t>コ</t>
    </rPh>
    <rPh sb="47" eb="49">
      <t>バアイ</t>
    </rPh>
    <rPh sb="50" eb="52">
      <t>ホジョ</t>
    </rPh>
    <rPh sb="52" eb="54">
      <t>タイショウ</t>
    </rPh>
    <rPh sb="54" eb="55">
      <t>ガイ</t>
    </rPh>
    <rPh sb="59" eb="61">
      <t>テイデン</t>
    </rPh>
    <rPh sb="61" eb="62">
      <t>ジ</t>
    </rPh>
    <rPh sb="62" eb="64">
      <t>リヨウ</t>
    </rPh>
    <rPh sb="67" eb="70">
      <t>シツナイキ</t>
    </rPh>
    <rPh sb="71" eb="74">
      <t>タイショウガイ</t>
    </rPh>
    <phoneticPr fontId="14"/>
  </si>
  <si>
    <t>1, 2　総合判定結果</t>
    <rPh sb="5" eb="7">
      <t>ソウゴウ</t>
    </rPh>
    <rPh sb="7" eb="9">
      <t>ハンテイ</t>
    </rPh>
    <rPh sb="9" eb="11">
      <t>ケッカ</t>
    </rPh>
    <phoneticPr fontId="14"/>
  </si>
  <si>
    <t>AXHP160MA</t>
  </si>
  <si>
    <t>〇</t>
  </si>
  <si>
    <t>3台（固定）</t>
    <rPh sb="1" eb="2">
      <t>ダイ</t>
    </rPh>
    <rPh sb="3" eb="5">
      <t>コテイ</t>
    </rPh>
    <phoneticPr fontId="14"/>
  </si>
  <si>
    <t>〇</t>
    <phoneticPr fontId="14"/>
  </si>
  <si>
    <t>48.0KW（固定）</t>
    <rPh sb="7" eb="9">
      <t>コテイ</t>
    </rPh>
    <phoneticPr fontId="14"/>
  </si>
  <si>
    <t>36.9A（固定）</t>
    <phoneticPr fontId="14"/>
  </si>
  <si>
    <t>5.7A（固定）</t>
    <phoneticPr fontId="14"/>
  </si>
  <si>
    <t>※AXHP160MA×3台のみの特別判断基準のため他室内機選択の場合には適用できません。</t>
    <rPh sb="12" eb="13">
      <t>ダイ</t>
    </rPh>
    <rPh sb="16" eb="18">
      <t>トクベツ</t>
    </rPh>
    <rPh sb="18" eb="20">
      <t>ハンダン</t>
    </rPh>
    <rPh sb="20" eb="22">
      <t>キジュン</t>
    </rPh>
    <rPh sb="25" eb="26">
      <t>ホカ</t>
    </rPh>
    <rPh sb="26" eb="29">
      <t>シツナイキ</t>
    </rPh>
    <rPh sb="29" eb="31">
      <t>センタク</t>
    </rPh>
    <rPh sb="32" eb="34">
      <t>バアイ</t>
    </rPh>
    <rPh sb="36" eb="38">
      <t>テキヨウ</t>
    </rPh>
    <phoneticPr fontId="14"/>
  </si>
  <si>
    <t>AXFP112MM</t>
  </si>
  <si>
    <t>AXFP71DB</t>
  </si>
  <si>
    <t>AXHP71MA</t>
  </si>
  <si>
    <t>AXFP90DB</t>
  </si>
  <si>
    <t>×</t>
  </si>
  <si>
    <t>AXFP45MM</t>
  </si>
  <si>
    <t>別紙⑦</t>
    <rPh sb="0" eb="2">
      <t>ベッシ</t>
    </rPh>
    <phoneticPr fontId="3"/>
  </si>
  <si>
    <t>別紙⑦</t>
    <rPh sb="0" eb="2">
      <t>ベッシ</t>
    </rPh>
    <phoneticPr fontId="14"/>
  </si>
  <si>
    <t>別紙⑦</t>
    <rPh sb="0" eb="2">
      <t>ベッシ</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</si>
</sst>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 "/>
    <numFmt numFmtId="177" formatCode="0.000"/>
    <numFmt numFmtId="178" formatCode="0_ "/>
    <numFmt numFmtId="179" formatCode="0.0_ "/>
    <numFmt numFmtId="180" formatCode="0.000_);[Red]\(0.000\)"/>
    <numFmt numFmtId="181" formatCode="0.0"/>
  </numFmts>
  <fonts count="49" x14ac:knownFonts="1">
    <font>
      <sz val="11"/>
      <color theme="1"/>
      <name val="游ゴシック"/>
      <family val="2"/>
      <scheme val="minor"/>
    </font>
    <font>
      <sz val="11"/>
      <color theme="1"/>
      <name val="ＭＳ 明朝"/>
      <family val="1"/>
      <charset val="128"/>
    </font>
    <font>
      <sz val="18"/>
      <color rgb="FF000000"/>
      <name val="HGS創英角ｺﾞｼｯｸUB"/>
      <family val="3"/>
      <charset val="128"/>
    </font>
    <font>
      <sz val="6"/>
      <name val="游ゴシック"/>
      <family val="2"/>
      <charset val="128"/>
      <scheme val="minor"/>
    </font>
    <font>
      <sz val="6"/>
      <name val="ＭＳ Ｐゴシック"/>
      <family val="3"/>
      <charset val="128"/>
    </font>
    <font>
      <sz val="11"/>
      <color indexed="8"/>
      <name val="HGP創英角ｺﾞｼｯｸUB"/>
      <family val="3"/>
      <charset val="128"/>
    </font>
    <font>
      <sz val="11"/>
      <color indexed="8"/>
      <name val="HGS創英角ｺﾞｼｯｸUB"/>
      <family val="3"/>
      <charset val="128"/>
    </font>
    <font>
      <sz val="14"/>
      <color rgb="FF000000"/>
      <name val="HG丸ｺﾞｼｯｸM-PRO"/>
      <family val="3"/>
      <charset val="128"/>
    </font>
    <font>
      <sz val="11"/>
      <color rgb="FF000000"/>
      <name val="HGS創英角ｺﾞｼｯｸUB"/>
      <family val="3"/>
      <charset val="128"/>
    </font>
    <font>
      <sz val="12"/>
      <color rgb="FF000000"/>
      <name val="HGS創英角ｺﾞｼｯｸUB"/>
      <family val="3"/>
      <charset val="128"/>
    </font>
    <font>
      <sz val="6"/>
      <name val="ＭＳ 明朝"/>
      <family val="1"/>
      <charset val="128"/>
    </font>
    <font>
      <sz val="11"/>
      <color rgb="FFFF0000"/>
      <name val="HGS創英角ｺﾞｼｯｸUB"/>
      <family val="3"/>
      <charset val="128"/>
    </font>
    <font>
      <sz val="12"/>
      <color theme="1"/>
      <name val="游ゴシック"/>
      <family val="2"/>
      <scheme val="minor"/>
    </font>
    <font>
      <b/>
      <sz val="14"/>
      <name val="游ゴシック"/>
      <family val="3"/>
      <charset val="128"/>
      <scheme val="minor"/>
    </font>
    <font>
      <sz val="6"/>
      <name val="游ゴシック"/>
      <family val="3"/>
      <charset val="128"/>
      <scheme val="minor"/>
    </font>
    <font>
      <sz val="11"/>
      <color rgb="FF000000"/>
      <name val="HG丸ｺﾞｼｯｸM-PRO"/>
      <family val="3"/>
      <charset val="128"/>
    </font>
    <font>
      <sz val="11"/>
      <color indexed="8"/>
      <name val="HG丸ｺﾞｼｯｸM-PRO"/>
      <family val="3"/>
      <charset val="128"/>
    </font>
    <font>
      <sz val="11"/>
      <color rgb="FFFF0000"/>
      <name val="HG丸ｺﾞｼｯｸM-PRO"/>
      <family val="3"/>
      <charset val="128"/>
    </font>
    <font>
      <sz val="9"/>
      <color indexed="8"/>
      <name val="HG丸ｺﾞｼｯｸM-PRO"/>
      <family val="3"/>
      <charset val="128"/>
    </font>
    <font>
      <sz val="10"/>
      <color indexed="8"/>
      <name val="HG丸ｺﾞｼｯｸM-PRO"/>
      <family val="3"/>
      <charset val="128"/>
    </font>
    <font>
      <sz val="10"/>
      <color theme="0"/>
      <name val="HG丸ｺﾞｼｯｸM-PRO"/>
      <family val="3"/>
      <charset val="128"/>
    </font>
    <font>
      <sz val="11"/>
      <color theme="0"/>
      <name val="HG丸ｺﾞｼｯｸM-PRO"/>
      <family val="3"/>
      <charset val="128"/>
    </font>
    <font>
      <sz val="11"/>
      <name val="HG丸ｺﾞｼｯｸM-PRO"/>
      <family val="3"/>
      <charset val="128"/>
    </font>
    <font>
      <sz val="9"/>
      <color theme="0"/>
      <name val="HGS創英角ｺﾞｼｯｸUB"/>
      <family val="3"/>
      <charset val="128"/>
    </font>
    <font>
      <b/>
      <sz val="11"/>
      <color indexed="10"/>
      <name val="HG丸ｺﾞｼｯｸM-PRO"/>
      <family val="3"/>
      <charset val="128"/>
    </font>
    <font>
      <b/>
      <sz val="14"/>
      <color rgb="FF000000"/>
      <name val="HG丸ｺﾞｼｯｸM-PRO"/>
      <family val="3"/>
      <charset val="128"/>
    </font>
    <font>
      <sz val="10"/>
      <color rgb="FFFF0000"/>
      <name val="HGS創英角ｺﾞｼｯｸUB"/>
      <family val="3"/>
      <charset val="128"/>
    </font>
    <font>
      <sz val="18"/>
      <color theme="1"/>
      <name val="HGS創英角ｺﾞｼｯｸUB"/>
      <family val="3"/>
      <charset val="128"/>
    </font>
    <font>
      <sz val="11"/>
      <color theme="1"/>
      <name val="Meiryo UI"/>
      <family val="2"/>
      <charset val="128"/>
    </font>
    <font>
      <b/>
      <sz val="11"/>
      <color rgb="FF000000"/>
      <name val="Meiryo UI"/>
      <family val="3"/>
      <charset val="128"/>
    </font>
    <font>
      <sz val="14"/>
      <color rgb="FF000000"/>
      <name val="Meiryo UI"/>
      <family val="2"/>
      <charset val="128"/>
    </font>
    <font>
      <sz val="6"/>
      <name val="Meiryo UI"/>
      <family val="2"/>
      <charset val="128"/>
    </font>
    <font>
      <sz val="12"/>
      <color rgb="FF000000"/>
      <name val="Meiryo UI"/>
      <family val="2"/>
      <charset val="128"/>
    </font>
    <font>
      <b/>
      <sz val="11"/>
      <color rgb="FFFF0000"/>
      <name val="Meiryo UI"/>
      <family val="3"/>
      <charset val="128"/>
    </font>
    <font>
      <b/>
      <u/>
      <sz val="14"/>
      <color rgb="FFFF0000"/>
      <name val="Meiryo UI"/>
      <family val="3"/>
      <charset val="128"/>
    </font>
    <font>
      <b/>
      <sz val="14"/>
      <color rgb="FFFFFFFF"/>
      <name val="Meiryo UI"/>
      <family val="3"/>
      <charset val="128"/>
    </font>
    <font>
      <b/>
      <sz val="14"/>
      <color rgb="FF000000"/>
      <name val="Meiryo UI"/>
      <family val="3"/>
      <charset val="128"/>
    </font>
    <font>
      <b/>
      <sz val="12"/>
      <color theme="1"/>
      <name val="游ゴシック"/>
      <family val="3"/>
      <charset val="128"/>
      <scheme val="minor"/>
    </font>
    <font>
      <sz val="12"/>
      <color theme="1"/>
      <name val="游ゴシック"/>
      <family val="3"/>
      <charset val="128"/>
      <scheme val="minor"/>
    </font>
    <font>
      <sz val="10"/>
      <color rgb="FFFF0000"/>
      <name val="游ゴシック"/>
      <family val="2"/>
      <scheme val="minor"/>
    </font>
    <font>
      <b/>
      <sz val="11"/>
      <color theme="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2"/>
      <name val="游ゴシック"/>
      <family val="2"/>
      <scheme val="minor"/>
    </font>
    <font>
      <sz val="10"/>
      <color theme="1"/>
      <name val="游ゴシック"/>
      <family val="3"/>
      <charset val="128"/>
      <scheme val="minor"/>
    </font>
    <font>
      <b/>
      <sz val="14"/>
      <color theme="1"/>
      <name val="游ゴシック"/>
      <family val="3"/>
      <charset val="128"/>
      <scheme val="minor"/>
    </font>
    <font>
      <sz val="10"/>
      <color theme="1"/>
      <name val="游ゴシック"/>
      <family val="2"/>
      <scheme val="minor"/>
    </font>
    <font>
      <sz val="12"/>
      <color rgb="FFFF0000"/>
      <name val="游ゴシック"/>
      <family val="2"/>
      <scheme val="minor"/>
    </font>
  </fonts>
  <fills count="19">
    <fill>
      <patternFill patternType="none"/>
    </fill>
    <fill>
      <patternFill patternType="gray125"/>
    </fill>
    <fill>
      <patternFill patternType="solid">
        <fgColor rgb="FFFFFF00"/>
        <bgColor indexed="64"/>
      </patternFill>
    </fill>
    <fill>
      <patternFill patternType="solid">
        <fgColor indexed="41"/>
        <bgColor indexed="64"/>
      </patternFill>
    </fill>
    <fill>
      <patternFill patternType="solid">
        <fgColor rgb="FFCCFFFF"/>
        <bgColor indexed="64"/>
      </patternFill>
    </fill>
    <fill>
      <patternFill patternType="solid">
        <fgColor indexed="13"/>
        <bgColor indexed="64"/>
      </patternFill>
    </fill>
    <fill>
      <patternFill patternType="solid">
        <fgColor theme="8" tint="0.59999389629810485"/>
        <bgColor indexed="64"/>
      </patternFill>
    </fill>
    <fill>
      <patternFill patternType="solid">
        <fgColor rgb="FFB7DEE8"/>
        <bgColor indexed="64"/>
      </patternFill>
    </fill>
    <fill>
      <patternFill patternType="solid">
        <fgColor rgb="FFFF0000"/>
        <bgColor indexed="64"/>
      </patternFill>
    </fill>
    <fill>
      <patternFill patternType="solid">
        <fgColor theme="9" tint="0.79998168889431442"/>
        <bgColor indexed="64"/>
      </patternFill>
    </fill>
    <fill>
      <patternFill patternType="solid">
        <fgColor indexed="47"/>
        <bgColor indexed="64"/>
      </patternFill>
    </fill>
    <fill>
      <patternFill patternType="solid">
        <fgColor theme="1" tint="0.499984740745262"/>
        <bgColor indexed="64"/>
      </patternFill>
    </fill>
    <fill>
      <patternFill patternType="solid">
        <fgColor rgb="FFCCFFFF"/>
        <bgColor rgb="FF000000"/>
      </patternFill>
    </fill>
    <fill>
      <patternFill patternType="solid">
        <fgColor theme="3" tint="0.79998168889431442"/>
        <bgColor rgb="FF000000"/>
      </patternFill>
    </fill>
    <fill>
      <patternFill patternType="solid">
        <fgColor theme="4" tint="0.79998168889431442"/>
        <bgColor rgb="FF000000"/>
      </patternFill>
    </fill>
    <fill>
      <patternFill patternType="solid">
        <fgColor rgb="FFFFFF00"/>
        <bgColor rgb="FF000000"/>
      </patternFill>
    </fill>
    <fill>
      <patternFill patternType="solid">
        <fgColor rgb="FF000000"/>
        <bgColor rgb="FF000000"/>
      </patternFill>
    </fill>
    <fill>
      <patternFill patternType="solid">
        <fgColor theme="8" tint="0.79998168889431442"/>
        <bgColor indexed="64"/>
      </patternFill>
    </fill>
    <fill>
      <patternFill patternType="solid">
        <fgColor rgb="FFFFFF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1" fillId="0" borderId="0">
      <alignment vertical="center"/>
    </xf>
  </cellStyleXfs>
  <cellXfs count="366">
    <xf numFmtId="0" fontId="0" fillId="0" borderId="0" xfId="0"/>
    <xf numFmtId="0" fontId="5" fillId="0" borderId="0" xfId="1" applyFont="1">
      <alignment vertical="center"/>
    </xf>
    <xf numFmtId="0" fontId="6" fillId="0" borderId="0" xfId="1" applyFont="1">
      <alignment vertical="center"/>
    </xf>
    <xf numFmtId="0" fontId="6" fillId="0" borderId="0" xfId="1" applyFont="1" applyAlignment="1">
      <alignment horizontal="center" vertical="center"/>
    </xf>
    <xf numFmtId="0" fontId="7" fillId="0" borderId="0" xfId="1" applyFont="1" applyAlignment="1">
      <alignment horizontal="right" vertical="center" readingOrder="1"/>
    </xf>
    <xf numFmtId="0" fontId="8" fillId="0" borderId="0" xfId="1" applyFont="1">
      <alignment vertical="center"/>
    </xf>
    <xf numFmtId="0" fontId="9" fillId="0" borderId="0" xfId="1" applyFont="1">
      <alignment vertical="center"/>
    </xf>
    <xf numFmtId="0" fontId="11" fillId="0" borderId="0" xfId="1" applyFont="1">
      <alignment vertical="center"/>
    </xf>
    <xf numFmtId="0" fontId="12" fillId="0" borderId="0" xfId="0" applyFont="1" applyAlignment="1">
      <alignment vertical="center"/>
    </xf>
    <xf numFmtId="0" fontId="12" fillId="0" borderId="0" xfId="0" applyFont="1" applyAlignment="1">
      <alignment horizontal="right" vertical="center" wrapText="1"/>
    </xf>
    <xf numFmtId="0" fontId="13" fillId="2" borderId="1" xfId="0" quotePrefix="1" applyFont="1" applyFill="1" applyBorder="1" applyAlignment="1" applyProtection="1">
      <alignment horizontal="right" vertical="center" wrapText="1"/>
      <protection locked="0"/>
    </xf>
    <xf numFmtId="0" fontId="15" fillId="0" borderId="0" xfId="0" applyFont="1" applyAlignment="1">
      <alignment horizontal="right" vertical="center"/>
    </xf>
    <xf numFmtId="0" fontId="15" fillId="2" borderId="1" xfId="0" applyFont="1" applyFill="1" applyBorder="1" applyAlignment="1">
      <alignment vertical="center"/>
    </xf>
    <xf numFmtId="0" fontId="15" fillId="0" borderId="0" xfId="0" applyFont="1" applyAlignment="1">
      <alignment vertical="center"/>
    </xf>
    <xf numFmtId="0" fontId="16" fillId="0" borderId="0" xfId="1" applyFont="1">
      <alignment vertical="center"/>
    </xf>
    <xf numFmtId="0" fontId="17" fillId="0" borderId="0" xfId="1" applyFont="1">
      <alignment vertical="center"/>
    </xf>
    <xf numFmtId="0" fontId="16" fillId="0" borderId="0" xfId="1" applyFont="1" applyAlignment="1">
      <alignment horizontal="center" vertical="center"/>
    </xf>
    <xf numFmtId="0" fontId="1" fillId="0" borderId="0" xfId="1">
      <alignment vertical="center"/>
    </xf>
    <xf numFmtId="0" fontId="19" fillId="3" borderId="8" xfId="1" applyFont="1" applyFill="1" applyBorder="1" applyAlignment="1">
      <alignment horizontal="center" vertical="center" wrapText="1"/>
    </xf>
    <xf numFmtId="0" fontId="16" fillId="3" borderId="7" xfId="1" applyFont="1" applyFill="1" applyBorder="1" applyAlignment="1">
      <alignment horizontal="center" vertical="center"/>
    </xf>
    <xf numFmtId="0" fontId="16" fillId="3" borderId="9" xfId="1" applyFont="1" applyFill="1" applyBorder="1" applyAlignment="1">
      <alignment horizontal="center" vertical="center"/>
    </xf>
    <xf numFmtId="0" fontId="16" fillId="0" borderId="6" xfId="1" applyFont="1" applyBorder="1" applyAlignment="1">
      <alignment horizontal="center" vertical="center"/>
    </xf>
    <xf numFmtId="0" fontId="16" fillId="0" borderId="9" xfId="1" applyFont="1" applyBorder="1" applyAlignment="1">
      <alignment horizontal="center" vertical="center"/>
    </xf>
    <xf numFmtId="0" fontId="20" fillId="0" borderId="0" xfId="1" applyFont="1" applyAlignment="1">
      <alignment horizontal="left" vertical="center"/>
    </xf>
    <xf numFmtId="0" fontId="16" fillId="5" borderId="3" xfId="1" applyFont="1" applyFill="1" applyBorder="1" applyAlignment="1" applyProtection="1">
      <alignment horizontal="center" vertical="center"/>
      <protection locked="0"/>
    </xf>
    <xf numFmtId="1" fontId="16" fillId="4" borderId="3" xfId="1" applyNumberFormat="1" applyFont="1" applyFill="1" applyBorder="1" applyAlignment="1">
      <alignment horizontal="center" vertical="center"/>
    </xf>
    <xf numFmtId="176" fontId="16" fillId="4" borderId="3" xfId="1" applyNumberFormat="1" applyFont="1" applyFill="1" applyBorder="1">
      <alignment vertical="center"/>
    </xf>
    <xf numFmtId="177" fontId="16" fillId="4" borderId="3" xfId="1" applyNumberFormat="1" applyFont="1" applyFill="1" applyBorder="1" applyAlignment="1">
      <alignment horizontal="center" vertical="center"/>
    </xf>
    <xf numFmtId="178" fontId="16" fillId="4" borderId="3" xfId="1" applyNumberFormat="1" applyFont="1" applyFill="1" applyBorder="1">
      <alignment vertical="center"/>
    </xf>
    <xf numFmtId="178" fontId="16" fillId="4" borderId="5" xfId="1" applyNumberFormat="1" applyFont="1" applyFill="1" applyBorder="1">
      <alignment vertical="center"/>
    </xf>
    <xf numFmtId="0" fontId="16" fillId="0" borderId="2" xfId="1" applyFont="1" applyBorder="1" applyAlignment="1">
      <alignment horizontal="center" vertical="center"/>
    </xf>
    <xf numFmtId="0" fontId="16" fillId="0" borderId="5" xfId="1" applyFont="1" applyBorder="1" applyAlignment="1">
      <alignment horizontal="center" vertical="center"/>
    </xf>
    <xf numFmtId="0" fontId="21" fillId="0" borderId="0" xfId="1" applyFont="1" applyAlignment="1">
      <alignment horizontal="left" vertical="center"/>
    </xf>
    <xf numFmtId="0" fontId="16" fillId="5" borderId="1" xfId="1" applyFont="1" applyFill="1" applyBorder="1" applyAlignment="1" applyProtection="1">
      <alignment horizontal="center" vertical="center"/>
      <protection locked="0"/>
    </xf>
    <xf numFmtId="1" fontId="16" fillId="6" borderId="14" xfId="1" applyNumberFormat="1" applyFont="1" applyFill="1" applyBorder="1" applyAlignment="1">
      <alignment horizontal="center" vertical="center"/>
    </xf>
    <xf numFmtId="176" fontId="16" fillId="6" borderId="1" xfId="1" applyNumberFormat="1" applyFont="1" applyFill="1" applyBorder="1">
      <alignment vertical="center"/>
    </xf>
    <xf numFmtId="177" fontId="16" fillId="6" borderId="1" xfId="1" applyNumberFormat="1" applyFont="1" applyFill="1" applyBorder="1" applyAlignment="1">
      <alignment horizontal="center" vertical="center"/>
    </xf>
    <xf numFmtId="178" fontId="16" fillId="6" borderId="1" xfId="1" applyNumberFormat="1" applyFont="1" applyFill="1" applyBorder="1">
      <alignment vertical="center"/>
    </xf>
    <xf numFmtId="178" fontId="16" fillId="6" borderId="15" xfId="1" applyNumberFormat="1" applyFont="1" applyFill="1" applyBorder="1">
      <alignment vertical="center"/>
    </xf>
    <xf numFmtId="0" fontId="16" fillId="0" borderId="16" xfId="1" applyFont="1" applyBorder="1" applyAlignment="1">
      <alignment horizontal="center" vertical="center"/>
    </xf>
    <xf numFmtId="0" fontId="16" fillId="0" borderId="15" xfId="1" applyFont="1" applyBorder="1" applyAlignment="1">
      <alignment horizontal="center" vertical="center"/>
    </xf>
    <xf numFmtId="1" fontId="16" fillId="4" borderId="1" xfId="1" applyNumberFormat="1" applyFont="1" applyFill="1" applyBorder="1" applyAlignment="1">
      <alignment horizontal="center" vertical="center"/>
    </xf>
    <xf numFmtId="176" fontId="16" fillId="4" borderId="1" xfId="1" applyNumberFormat="1" applyFont="1" applyFill="1" applyBorder="1">
      <alignment vertical="center"/>
    </xf>
    <xf numFmtId="177" fontId="16" fillId="4" borderId="1" xfId="1" applyNumberFormat="1" applyFont="1" applyFill="1" applyBorder="1" applyAlignment="1">
      <alignment horizontal="center" vertical="center"/>
    </xf>
    <xf numFmtId="178" fontId="16" fillId="4" borderId="1" xfId="1" applyNumberFormat="1" applyFont="1" applyFill="1" applyBorder="1">
      <alignment vertical="center"/>
    </xf>
    <xf numFmtId="178" fontId="16" fillId="4" borderId="15" xfId="1" applyNumberFormat="1" applyFont="1" applyFill="1" applyBorder="1">
      <alignment vertical="center"/>
    </xf>
    <xf numFmtId="1" fontId="22" fillId="6" borderId="14" xfId="1" applyNumberFormat="1" applyFont="1" applyFill="1" applyBorder="1" applyAlignment="1">
      <alignment horizontal="center" vertical="center"/>
    </xf>
    <xf numFmtId="177" fontId="22" fillId="6" borderId="1" xfId="1" applyNumberFormat="1" applyFont="1" applyFill="1" applyBorder="1" applyAlignment="1">
      <alignment horizontal="center" vertical="center"/>
    </xf>
    <xf numFmtId="178" fontId="22" fillId="6" borderId="15" xfId="1" applyNumberFormat="1" applyFont="1" applyFill="1" applyBorder="1">
      <alignment vertical="center"/>
    </xf>
    <xf numFmtId="1" fontId="16" fillId="7" borderId="14" xfId="1" applyNumberFormat="1" applyFont="1" applyFill="1" applyBorder="1" applyAlignment="1">
      <alignment horizontal="center" vertical="center"/>
    </xf>
    <xf numFmtId="177" fontId="16" fillId="7" borderId="1" xfId="1" applyNumberFormat="1" applyFont="1" applyFill="1" applyBorder="1" applyAlignment="1">
      <alignment horizontal="center" vertical="center"/>
    </xf>
    <xf numFmtId="178" fontId="16" fillId="7" borderId="15" xfId="1" applyNumberFormat="1" applyFont="1" applyFill="1" applyBorder="1">
      <alignment vertical="center"/>
    </xf>
    <xf numFmtId="0" fontId="21" fillId="0" borderId="0" xfId="1" applyFont="1" applyAlignment="1">
      <alignment horizontal="center" vertical="center"/>
    </xf>
    <xf numFmtId="1" fontId="22" fillId="4" borderId="1" xfId="1" applyNumberFormat="1" applyFont="1" applyFill="1" applyBorder="1" applyAlignment="1">
      <alignment horizontal="center" vertical="center"/>
    </xf>
    <xf numFmtId="177" fontId="22" fillId="4" borderId="1" xfId="1" applyNumberFormat="1" applyFont="1" applyFill="1" applyBorder="1" applyAlignment="1">
      <alignment horizontal="center" vertical="center"/>
    </xf>
    <xf numFmtId="178" fontId="22" fillId="4" borderId="15" xfId="1" applyNumberFormat="1" applyFont="1" applyFill="1" applyBorder="1">
      <alignment vertical="center"/>
    </xf>
    <xf numFmtId="0" fontId="16" fillId="2" borderId="7" xfId="1" applyFont="1" applyFill="1" applyBorder="1" applyAlignment="1" applyProtection="1">
      <alignment horizontal="center" vertical="center"/>
      <protection locked="0"/>
    </xf>
    <xf numFmtId="1" fontId="22" fillId="6" borderId="20" xfId="1" applyNumberFormat="1" applyFont="1" applyFill="1" applyBorder="1" applyAlignment="1">
      <alignment horizontal="center" vertical="center"/>
    </xf>
    <xf numFmtId="176" fontId="16" fillId="6" borderId="7" xfId="1" applyNumberFormat="1" applyFont="1" applyFill="1" applyBorder="1">
      <alignment vertical="center"/>
    </xf>
    <xf numFmtId="177" fontId="22" fillId="6" borderId="7" xfId="1" applyNumberFormat="1" applyFont="1" applyFill="1" applyBorder="1" applyAlignment="1">
      <alignment horizontal="center" vertical="center"/>
    </xf>
    <xf numFmtId="178" fontId="16" fillId="6" borderId="7" xfId="1" applyNumberFormat="1" applyFont="1" applyFill="1" applyBorder="1">
      <alignment vertical="center"/>
    </xf>
    <xf numFmtId="178" fontId="22" fillId="6" borderId="9" xfId="1" applyNumberFormat="1" applyFont="1" applyFill="1" applyBorder="1">
      <alignment vertical="center"/>
    </xf>
    <xf numFmtId="1" fontId="16" fillId="3" borderId="3" xfId="1" applyNumberFormat="1" applyFont="1" applyFill="1" applyBorder="1" applyAlignment="1">
      <alignment horizontal="center" vertical="center"/>
    </xf>
    <xf numFmtId="176" fontId="16" fillId="3" borderId="3" xfId="1" applyNumberFormat="1" applyFont="1" applyFill="1" applyBorder="1">
      <alignment vertical="center"/>
    </xf>
    <xf numFmtId="177" fontId="16" fillId="3" borderId="3" xfId="1" applyNumberFormat="1" applyFont="1" applyFill="1" applyBorder="1" applyAlignment="1">
      <alignment horizontal="center" vertical="center"/>
    </xf>
    <xf numFmtId="178" fontId="16" fillId="3" borderId="3" xfId="1" applyNumberFormat="1" applyFont="1" applyFill="1" applyBorder="1">
      <alignment vertical="center"/>
    </xf>
    <xf numFmtId="178" fontId="16" fillId="3" borderId="5" xfId="1" applyNumberFormat="1" applyFont="1" applyFill="1" applyBorder="1">
      <alignment vertical="center"/>
    </xf>
    <xf numFmtId="1" fontId="16" fillId="7" borderId="1" xfId="1" applyNumberFormat="1" applyFont="1" applyFill="1" applyBorder="1" applyAlignment="1">
      <alignment horizontal="center" vertical="center"/>
    </xf>
    <xf numFmtId="176" fontId="16" fillId="7" borderId="1" xfId="1" applyNumberFormat="1" applyFont="1" applyFill="1" applyBorder="1">
      <alignment vertical="center"/>
    </xf>
    <xf numFmtId="178" fontId="16" fillId="7" borderId="1" xfId="1" applyNumberFormat="1" applyFont="1" applyFill="1" applyBorder="1">
      <alignment vertical="center"/>
    </xf>
    <xf numFmtId="1" fontId="16" fillId="3" borderId="1" xfId="1" applyNumberFormat="1" applyFont="1" applyFill="1" applyBorder="1" applyAlignment="1">
      <alignment horizontal="center" vertical="center"/>
    </xf>
    <xf numFmtId="176" fontId="16" fillId="3" borderId="1" xfId="1" applyNumberFormat="1" applyFont="1" applyFill="1" applyBorder="1">
      <alignment vertical="center"/>
    </xf>
    <xf numFmtId="177" fontId="16" fillId="3" borderId="1" xfId="1" applyNumberFormat="1" applyFont="1" applyFill="1" applyBorder="1" applyAlignment="1">
      <alignment horizontal="center" vertical="center"/>
    </xf>
    <xf numFmtId="178" fontId="16" fillId="3" borderId="1" xfId="1" applyNumberFormat="1" applyFont="1" applyFill="1" applyBorder="1">
      <alignment vertical="center"/>
    </xf>
    <xf numFmtId="178" fontId="16" fillId="3" borderId="15" xfId="1" applyNumberFormat="1" applyFont="1" applyFill="1" applyBorder="1">
      <alignment vertical="center"/>
    </xf>
    <xf numFmtId="1" fontId="16" fillId="7" borderId="20" xfId="1" applyNumberFormat="1" applyFont="1" applyFill="1" applyBorder="1" applyAlignment="1">
      <alignment horizontal="center" vertical="center"/>
    </xf>
    <xf numFmtId="176" fontId="16" fillId="7" borderId="7" xfId="1" applyNumberFormat="1" applyFont="1" applyFill="1" applyBorder="1">
      <alignment vertical="center"/>
    </xf>
    <xf numFmtId="177" fontId="16" fillId="7" borderId="7" xfId="1" applyNumberFormat="1" applyFont="1" applyFill="1" applyBorder="1" applyAlignment="1">
      <alignment horizontal="center" vertical="center"/>
    </xf>
    <xf numFmtId="178" fontId="16" fillId="7" borderId="7" xfId="1" applyNumberFormat="1" applyFont="1" applyFill="1" applyBorder="1">
      <alignment vertical="center"/>
    </xf>
    <xf numFmtId="178" fontId="16" fillId="7" borderId="9" xfId="1" applyNumberFormat="1" applyFont="1" applyFill="1" applyBorder="1">
      <alignment vertical="center"/>
    </xf>
    <xf numFmtId="1" fontId="22" fillId="3" borderId="22" xfId="1" applyNumberFormat="1" applyFont="1" applyFill="1" applyBorder="1" applyAlignment="1">
      <alignment horizontal="center" vertical="center"/>
    </xf>
    <xf numFmtId="177" fontId="22" fillId="3" borderId="3" xfId="1" applyNumberFormat="1" applyFont="1" applyFill="1" applyBorder="1" applyAlignment="1">
      <alignment horizontal="center" vertical="center"/>
    </xf>
    <xf numFmtId="178" fontId="22" fillId="3" borderId="5" xfId="1" applyNumberFormat="1" applyFont="1" applyFill="1" applyBorder="1">
      <alignment vertical="center"/>
    </xf>
    <xf numFmtId="1" fontId="22" fillId="3" borderId="14" xfId="1" applyNumberFormat="1" applyFont="1" applyFill="1" applyBorder="1" applyAlignment="1">
      <alignment horizontal="center" vertical="center"/>
    </xf>
    <xf numFmtId="177" fontId="22" fillId="3" borderId="1" xfId="1" applyNumberFormat="1" applyFont="1" applyFill="1" applyBorder="1" applyAlignment="1">
      <alignment horizontal="center" vertical="center"/>
    </xf>
    <xf numFmtId="178" fontId="22" fillId="3" borderId="15" xfId="1" applyNumberFormat="1" applyFont="1" applyFill="1" applyBorder="1">
      <alignment vertical="center"/>
    </xf>
    <xf numFmtId="0" fontId="16" fillId="5" borderId="12" xfId="1" applyFont="1" applyFill="1" applyBorder="1" applyAlignment="1" applyProtection="1">
      <alignment horizontal="center" vertical="center"/>
      <protection locked="0"/>
    </xf>
    <xf numFmtId="1" fontId="22" fillId="3" borderId="26" xfId="1" applyNumberFormat="1" applyFont="1" applyFill="1" applyBorder="1" applyAlignment="1">
      <alignment horizontal="center" vertical="center"/>
    </xf>
    <xf numFmtId="176" fontId="16" fillId="3" borderId="12" xfId="1" applyNumberFormat="1" applyFont="1" applyFill="1" applyBorder="1">
      <alignment vertical="center"/>
    </xf>
    <xf numFmtId="177" fontId="22" fillId="3" borderId="12" xfId="1" applyNumberFormat="1" applyFont="1" applyFill="1" applyBorder="1" applyAlignment="1">
      <alignment horizontal="center" vertical="center"/>
    </xf>
    <xf numFmtId="178" fontId="16" fillId="3" borderId="12" xfId="1" applyNumberFormat="1" applyFont="1" applyFill="1" applyBorder="1">
      <alignment vertical="center"/>
    </xf>
    <xf numFmtId="178" fontId="22" fillId="3" borderId="27" xfId="1" applyNumberFormat="1" applyFont="1" applyFill="1" applyBorder="1">
      <alignment vertical="center"/>
    </xf>
    <xf numFmtId="0" fontId="16" fillId="0" borderId="23" xfId="1" applyFont="1" applyBorder="1" applyAlignment="1">
      <alignment horizontal="center" vertical="center"/>
    </xf>
    <xf numFmtId="0" fontId="16" fillId="0" borderId="27" xfId="1" applyFont="1" applyBorder="1" applyAlignment="1">
      <alignment horizontal="center" vertical="center"/>
    </xf>
    <xf numFmtId="0" fontId="16" fillId="5" borderId="17" xfId="1" applyFont="1" applyFill="1" applyBorder="1" applyAlignment="1" applyProtection="1">
      <alignment horizontal="center" vertical="center"/>
      <protection locked="0"/>
    </xf>
    <xf numFmtId="1" fontId="22" fillId="6" borderId="29" xfId="1" applyNumberFormat="1" applyFont="1" applyFill="1" applyBorder="1" applyAlignment="1">
      <alignment horizontal="center" vertical="center"/>
    </xf>
    <xf numFmtId="1" fontId="22" fillId="3" borderId="29" xfId="1" applyNumberFormat="1" applyFont="1" applyFill="1" applyBorder="1" applyAlignment="1">
      <alignment horizontal="center" vertical="center"/>
    </xf>
    <xf numFmtId="0" fontId="23" fillId="8" borderId="0" xfId="1" applyFont="1" applyFill="1" applyAlignment="1">
      <alignment horizontal="center" vertical="center"/>
    </xf>
    <xf numFmtId="176" fontId="16" fillId="0" borderId="0" xfId="1" applyNumberFormat="1" applyFont="1">
      <alignment vertical="center"/>
    </xf>
    <xf numFmtId="178" fontId="16" fillId="0" borderId="0" xfId="1" applyNumberFormat="1" applyFont="1" applyAlignment="1">
      <alignment horizontal="center" vertical="center"/>
    </xf>
    <xf numFmtId="176" fontId="16" fillId="0" borderId="0" xfId="1" applyNumberFormat="1" applyFont="1" applyAlignment="1">
      <alignment horizontal="center" vertical="center"/>
    </xf>
    <xf numFmtId="178" fontId="16" fillId="0" borderId="0" xfId="1" applyNumberFormat="1" applyFont="1">
      <alignment vertical="center"/>
    </xf>
    <xf numFmtId="179" fontId="16" fillId="0" borderId="0" xfId="1" applyNumberFormat="1" applyFont="1" applyAlignment="1">
      <alignment horizontal="center" vertical="center"/>
    </xf>
    <xf numFmtId="0" fontId="16" fillId="3" borderId="10" xfId="1" applyFont="1" applyFill="1" applyBorder="1" applyAlignment="1">
      <alignment horizontal="center" vertical="center"/>
    </xf>
    <xf numFmtId="0" fontId="6" fillId="9" borderId="0" xfId="1" applyFont="1" applyFill="1">
      <alignment vertical="center"/>
    </xf>
    <xf numFmtId="0" fontId="6" fillId="9" borderId="0" xfId="1" applyFont="1" applyFill="1" applyAlignment="1">
      <alignment horizontal="center" vertical="center"/>
    </xf>
    <xf numFmtId="0" fontId="16" fillId="3" borderId="11" xfId="1" applyFont="1" applyFill="1" applyBorder="1" applyAlignment="1">
      <alignment horizontal="center" vertical="center"/>
    </xf>
    <xf numFmtId="0" fontId="16" fillId="3" borderId="24" xfId="1" applyFont="1" applyFill="1" applyBorder="1" applyAlignment="1">
      <alignment horizontal="center" vertical="center"/>
    </xf>
    <xf numFmtId="0" fontId="16" fillId="3" borderId="37" xfId="1" applyFont="1" applyFill="1" applyBorder="1" applyAlignment="1">
      <alignment horizontal="center" vertical="center"/>
    </xf>
    <xf numFmtId="0" fontId="24" fillId="10" borderId="44" xfId="1" applyFont="1" applyFill="1" applyBorder="1" applyAlignment="1">
      <alignment horizontal="center" vertical="center"/>
    </xf>
    <xf numFmtId="0" fontId="24" fillId="10" borderId="47" xfId="1" applyFont="1" applyFill="1" applyBorder="1" applyAlignment="1">
      <alignment horizontal="center" vertical="center"/>
    </xf>
    <xf numFmtId="0" fontId="24" fillId="10" borderId="45" xfId="1" applyFont="1" applyFill="1" applyBorder="1" applyAlignment="1">
      <alignment horizontal="center" vertical="center"/>
    </xf>
    <xf numFmtId="0" fontId="6" fillId="9" borderId="0" xfId="1" applyFont="1" applyFill="1" applyAlignment="1">
      <alignment vertical="center" wrapText="1"/>
    </xf>
    <xf numFmtId="0" fontId="6" fillId="11" borderId="0" xfId="1" applyFont="1" applyFill="1" applyAlignment="1">
      <alignment horizontal="center" vertical="center"/>
    </xf>
    <xf numFmtId="177" fontId="16" fillId="5" borderId="38" xfId="1" applyNumberFormat="1" applyFont="1" applyFill="1" applyBorder="1" applyProtection="1">
      <alignment vertical="center"/>
      <protection locked="0"/>
    </xf>
    <xf numFmtId="0" fontId="16" fillId="3" borderId="40" xfId="1" applyFont="1" applyFill="1" applyBorder="1">
      <alignment vertical="center"/>
    </xf>
    <xf numFmtId="0" fontId="15" fillId="12" borderId="43" xfId="0" applyFont="1" applyFill="1" applyBorder="1" applyAlignment="1">
      <alignment vertical="center"/>
    </xf>
    <xf numFmtId="0" fontId="15" fillId="0" borderId="32" xfId="0" applyFont="1" applyBorder="1" applyAlignment="1">
      <alignment vertical="center"/>
    </xf>
    <xf numFmtId="0" fontId="16" fillId="0" borderId="34" xfId="1" applyFont="1" applyBorder="1">
      <alignment vertical="center"/>
    </xf>
    <xf numFmtId="0" fontId="16" fillId="0" borderId="32" xfId="1" applyFont="1" applyBorder="1">
      <alignment vertical="center"/>
    </xf>
    <xf numFmtId="0" fontId="16" fillId="0" borderId="32" xfId="1" applyFont="1" applyBorder="1" applyAlignment="1">
      <alignment horizontal="left" vertical="center"/>
    </xf>
    <xf numFmtId="0" fontId="16" fillId="0" borderId="34" xfId="1" applyFont="1" applyBorder="1" applyAlignment="1">
      <alignment horizontal="center" vertical="center"/>
    </xf>
    <xf numFmtId="177" fontId="16" fillId="0" borderId="38" xfId="1" applyNumberFormat="1" applyFont="1" applyBorder="1">
      <alignment vertical="center"/>
    </xf>
    <xf numFmtId="0" fontId="16" fillId="0" borderId="40" xfId="1" applyFont="1" applyBorder="1">
      <alignment vertical="center"/>
    </xf>
    <xf numFmtId="177" fontId="19" fillId="0" borderId="38" xfId="1" applyNumberFormat="1" applyFont="1" applyBorder="1">
      <alignment vertical="center"/>
    </xf>
    <xf numFmtId="176" fontId="16" fillId="0" borderId="38" xfId="1" applyNumberFormat="1" applyFont="1" applyBorder="1">
      <alignment vertical="center"/>
    </xf>
    <xf numFmtId="180" fontId="16" fillId="0" borderId="40" xfId="1" applyNumberFormat="1" applyFont="1" applyBorder="1">
      <alignment vertical="center"/>
    </xf>
    <xf numFmtId="0" fontId="26" fillId="0" borderId="0" xfId="1" applyFont="1">
      <alignment vertical="center"/>
    </xf>
    <xf numFmtId="0" fontId="28" fillId="0" borderId="0" xfId="0" applyFont="1" applyAlignment="1">
      <alignment vertical="center"/>
    </xf>
    <xf numFmtId="0" fontId="29" fillId="0" borderId="0" xfId="0" applyFont="1" applyAlignment="1">
      <alignment vertical="center"/>
    </xf>
    <xf numFmtId="14" fontId="28" fillId="0" borderId="0" xfId="0" applyNumberFormat="1" applyFont="1" applyAlignment="1">
      <alignment vertical="center"/>
    </xf>
    <xf numFmtId="0" fontId="30" fillId="0" borderId="0" xfId="0" applyFont="1" applyAlignment="1">
      <alignment horizontal="right" vertical="center"/>
    </xf>
    <xf numFmtId="0" fontId="13" fillId="0" borderId="0" xfId="0" applyFont="1" applyAlignment="1">
      <alignment vertical="center" wrapText="1"/>
    </xf>
    <xf numFmtId="0" fontId="9" fillId="0" borderId="0" xfId="0" applyFont="1" applyAlignment="1">
      <alignment vertical="center"/>
    </xf>
    <xf numFmtId="0" fontId="32" fillId="0" borderId="0" xfId="0" applyFont="1" applyAlignment="1">
      <alignment vertical="center"/>
    </xf>
    <xf numFmtId="0" fontId="33" fillId="0" borderId="0" xfId="0" applyFont="1" applyAlignment="1">
      <alignment vertical="center"/>
    </xf>
    <xf numFmtId="0" fontId="28" fillId="14" borderId="51" xfId="0" applyFont="1" applyFill="1" applyBorder="1" applyAlignment="1">
      <alignment horizontal="center" vertical="center"/>
    </xf>
    <xf numFmtId="0" fontId="28" fillId="14" borderId="52" xfId="0" applyFont="1" applyFill="1" applyBorder="1" applyAlignment="1">
      <alignment horizontal="center" vertical="center"/>
    </xf>
    <xf numFmtId="0" fontId="28" fillId="14" borderId="53" xfId="0" applyFont="1" applyFill="1" applyBorder="1" applyAlignment="1">
      <alignment horizontal="center" vertical="center"/>
    </xf>
    <xf numFmtId="0" fontId="28" fillId="14" borderId="23" xfId="0" applyFont="1" applyFill="1" applyBorder="1" applyAlignment="1">
      <alignment horizontal="center" vertical="center"/>
    </xf>
    <xf numFmtId="0" fontId="28" fillId="15" borderId="12" xfId="0" applyFont="1" applyFill="1" applyBorder="1" applyAlignment="1" applyProtection="1">
      <alignment vertical="center"/>
      <protection locked="0"/>
    </xf>
    <xf numFmtId="0" fontId="28" fillId="0" borderId="27" xfId="0" applyFont="1" applyBorder="1" applyAlignment="1">
      <alignment vertical="center"/>
    </xf>
    <xf numFmtId="0" fontId="28" fillId="14" borderId="16" xfId="0" applyFont="1" applyFill="1" applyBorder="1" applyAlignment="1">
      <alignment horizontal="center" vertical="center"/>
    </xf>
    <xf numFmtId="0" fontId="28" fillId="0" borderId="15" xfId="0" applyFont="1" applyBorder="1" applyAlignment="1">
      <alignment vertical="center"/>
    </xf>
    <xf numFmtId="181" fontId="28" fillId="14" borderId="16" xfId="0" applyNumberFormat="1" applyFont="1" applyFill="1" applyBorder="1" applyAlignment="1">
      <alignment horizontal="center" vertical="center"/>
    </xf>
    <xf numFmtId="0" fontId="28" fillId="15" borderId="1" xfId="0" applyFont="1" applyFill="1" applyBorder="1" applyAlignment="1">
      <alignment vertical="center"/>
    </xf>
    <xf numFmtId="181" fontId="28" fillId="14" borderId="56" xfId="0" applyNumberFormat="1" applyFont="1" applyFill="1" applyBorder="1" applyAlignment="1">
      <alignment horizontal="center" vertical="center"/>
    </xf>
    <xf numFmtId="0" fontId="28" fillId="15" borderId="57" xfId="0" applyFont="1" applyFill="1" applyBorder="1" applyAlignment="1" applyProtection="1">
      <alignment vertical="center"/>
      <protection locked="0"/>
    </xf>
    <xf numFmtId="0" fontId="28" fillId="0" borderId="58" xfId="0" applyFont="1" applyBorder="1" applyAlignment="1">
      <alignment vertical="center"/>
    </xf>
    <xf numFmtId="0" fontId="28" fillId="14" borderId="18" xfId="0" applyFont="1" applyFill="1" applyBorder="1" applyAlignment="1">
      <alignment horizontal="center" vertical="center"/>
    </xf>
    <xf numFmtId="0" fontId="28" fillId="0" borderId="8" xfId="0" applyFont="1" applyBorder="1" applyAlignment="1">
      <alignment vertical="center"/>
    </xf>
    <xf numFmtId="0" fontId="28" fillId="0" borderId="59" xfId="0" applyFont="1" applyBorder="1" applyAlignment="1">
      <alignment vertical="center"/>
    </xf>
    <xf numFmtId="0" fontId="27" fillId="0" borderId="0" xfId="0" applyFont="1" applyAlignment="1">
      <alignment vertical="center"/>
    </xf>
    <xf numFmtId="0" fontId="37" fillId="0" borderId="0" xfId="0" applyFont="1" applyAlignment="1">
      <alignment vertical="center"/>
    </xf>
    <xf numFmtId="0" fontId="38" fillId="0" borderId="39" xfId="0" applyFont="1" applyBorder="1" applyAlignment="1">
      <alignment horizontal="left" vertical="center"/>
    </xf>
    <xf numFmtId="0" fontId="37" fillId="0" borderId="39" xfId="0" applyFont="1" applyBorder="1" applyAlignment="1">
      <alignment horizontal="center" vertical="center"/>
    </xf>
    <xf numFmtId="0" fontId="37" fillId="17" borderId="60" xfId="0" applyFont="1" applyFill="1" applyBorder="1" applyAlignment="1" applyProtection="1">
      <alignment horizontal="center" vertical="center"/>
      <protection locked="0"/>
    </xf>
    <xf numFmtId="0" fontId="37" fillId="2" borderId="21" xfId="0" applyFont="1" applyFill="1" applyBorder="1" applyAlignment="1" applyProtection="1">
      <alignment horizontal="center" vertical="center"/>
      <protection locked="0"/>
    </xf>
    <xf numFmtId="0" fontId="37" fillId="0" borderId="22" xfId="0" applyFont="1" applyBorder="1" applyAlignment="1">
      <alignment horizontal="center" vertical="center"/>
    </xf>
    <xf numFmtId="0" fontId="38" fillId="0" borderId="21" xfId="0" applyFont="1" applyBorder="1" applyAlignment="1" applyProtection="1">
      <alignment horizontal="center" vertical="center"/>
      <protection locked="0"/>
    </xf>
    <xf numFmtId="0" fontId="38" fillId="0" borderId="0" xfId="0" applyFont="1" applyAlignment="1" applyProtection="1">
      <alignment horizontal="center" vertical="center"/>
      <protection locked="0"/>
    </xf>
    <xf numFmtId="0" fontId="37" fillId="0" borderId="0" xfId="0" applyFont="1" applyAlignment="1">
      <alignment horizontal="center" vertical="center"/>
    </xf>
    <xf numFmtId="0" fontId="39" fillId="0" borderId="0" xfId="0" applyFont="1" applyAlignment="1">
      <alignment vertical="center"/>
    </xf>
    <xf numFmtId="0" fontId="37" fillId="2" borderId="19" xfId="0" applyFont="1" applyFill="1" applyBorder="1" applyAlignment="1" applyProtection="1">
      <alignment horizontal="center" vertical="center"/>
      <protection locked="0"/>
    </xf>
    <xf numFmtId="0" fontId="37" fillId="0" borderId="20" xfId="0" applyFont="1" applyBorder="1" applyAlignment="1">
      <alignment horizontal="center" vertical="center"/>
    </xf>
    <xf numFmtId="0" fontId="37" fillId="0" borderId="7" xfId="0" applyFont="1" applyBorder="1" applyAlignment="1" applyProtection="1">
      <alignment horizontal="center" vertical="center"/>
      <protection locked="0"/>
    </xf>
    <xf numFmtId="0" fontId="37" fillId="0" borderId="47" xfId="0" applyFont="1" applyBorder="1" applyAlignment="1">
      <alignment horizontal="center" vertical="center"/>
    </xf>
    <xf numFmtId="0" fontId="37" fillId="0" borderId="47" xfId="0" applyFont="1" applyBorder="1" applyAlignment="1" applyProtection="1">
      <alignment horizontal="center" vertical="center"/>
      <protection locked="0"/>
    </xf>
    <xf numFmtId="179" fontId="37" fillId="0" borderId="45" xfId="0" applyNumberFormat="1" applyFont="1" applyBorder="1" applyAlignment="1">
      <alignment horizontal="center" vertical="center"/>
    </xf>
    <xf numFmtId="0" fontId="38" fillId="0" borderId="42" xfId="0" applyFont="1" applyBorder="1" applyAlignment="1" applyProtection="1">
      <alignment horizontal="center" vertical="center"/>
      <protection locked="0"/>
    </xf>
    <xf numFmtId="0" fontId="37" fillId="0" borderId="43" xfId="0" applyFont="1" applyBorder="1" applyAlignment="1">
      <alignment horizontal="center" vertical="center"/>
    </xf>
    <xf numFmtId="0" fontId="41" fillId="0" borderId="33" xfId="0" applyFont="1" applyBorder="1" applyAlignment="1">
      <alignment horizontal="left" vertical="center"/>
    </xf>
    <xf numFmtId="0" fontId="37" fillId="0" borderId="33" xfId="0" applyFont="1" applyBorder="1" applyAlignment="1">
      <alignment horizontal="center" vertical="center"/>
    </xf>
    <xf numFmtId="0" fontId="38" fillId="0" borderId="33" xfId="0" applyFont="1" applyBorder="1" applyAlignment="1">
      <alignment horizontal="center" vertical="center"/>
    </xf>
    <xf numFmtId="0" fontId="38" fillId="0" borderId="0" xfId="0" applyFont="1" applyAlignment="1">
      <alignment horizontal="left" vertical="center"/>
    </xf>
    <xf numFmtId="0" fontId="38" fillId="0" borderId="0" xfId="0" applyFont="1" applyAlignment="1">
      <alignment horizontal="center" vertical="center"/>
    </xf>
    <xf numFmtId="0" fontId="40" fillId="0" borderId="30" xfId="0" applyFont="1" applyBorder="1" applyAlignment="1">
      <alignment horizontal="center" vertical="center"/>
    </xf>
    <xf numFmtId="0" fontId="40" fillId="0" borderId="4" xfId="0" applyFont="1" applyBorder="1" applyAlignment="1">
      <alignment horizontal="center" vertical="center"/>
    </xf>
    <xf numFmtId="0" fontId="37" fillId="0" borderId="30" xfId="0" applyFont="1" applyBorder="1" applyAlignment="1">
      <alignment horizontal="center" vertical="center"/>
    </xf>
    <xf numFmtId="0" fontId="42" fillId="0" borderId="30" xfId="0" applyFont="1" applyBorder="1" applyAlignment="1">
      <alignment horizontal="center" vertical="center" shrinkToFit="1"/>
    </xf>
    <xf numFmtId="0" fontId="42" fillId="0" borderId="47" xfId="0" applyFont="1" applyBorder="1" applyAlignment="1">
      <alignment horizontal="center" vertical="center" shrinkToFit="1"/>
    </xf>
    <xf numFmtId="0" fontId="42" fillId="0" borderId="34" xfId="0" applyFont="1" applyBorder="1" applyAlignment="1">
      <alignment horizontal="center" vertical="center" shrinkToFit="1"/>
    </xf>
    <xf numFmtId="0" fontId="42" fillId="0" borderId="62" xfId="0" applyFont="1" applyBorder="1" applyAlignment="1">
      <alignment horizontal="center" vertical="center" shrinkToFit="1"/>
    </xf>
    <xf numFmtId="0" fontId="38" fillId="0" borderId="3" xfId="0" applyFont="1" applyBorder="1" applyAlignment="1">
      <alignment horizontal="center" vertical="center"/>
    </xf>
    <xf numFmtId="0" fontId="38" fillId="2" borderId="3" xfId="0" applyFont="1" applyFill="1" applyBorder="1" applyAlignment="1" applyProtection="1">
      <alignment horizontal="center" vertical="center"/>
      <protection locked="0"/>
    </xf>
    <xf numFmtId="178" fontId="38" fillId="2" borderId="3" xfId="0" applyNumberFormat="1" applyFont="1" applyFill="1" applyBorder="1" applyAlignment="1" applyProtection="1">
      <alignment horizontal="center" vertical="center"/>
      <protection locked="0"/>
    </xf>
    <xf numFmtId="179" fontId="38" fillId="0" borderId="3" xfId="0" applyNumberFormat="1" applyFont="1" applyBorder="1" applyAlignment="1">
      <alignment horizontal="center" vertical="center"/>
    </xf>
    <xf numFmtId="179" fontId="38" fillId="0" borderId="21" xfId="0" applyNumberFormat="1" applyFont="1" applyBorder="1" applyAlignment="1">
      <alignment horizontal="center" vertical="center"/>
    </xf>
    <xf numFmtId="179" fontId="38" fillId="0" borderId="5" xfId="0" applyNumberFormat="1" applyFont="1" applyBorder="1" applyAlignment="1">
      <alignment horizontal="center" vertical="center"/>
    </xf>
    <xf numFmtId="179" fontId="38" fillId="2" borderId="54" xfId="0" applyNumberFormat="1" applyFont="1" applyFill="1" applyBorder="1" applyAlignment="1" applyProtection="1">
      <alignment horizontal="center" vertical="center"/>
      <protection locked="0"/>
    </xf>
    <xf numFmtId="179" fontId="38" fillId="17" borderId="5" xfId="0" applyNumberFormat="1" applyFont="1" applyFill="1" applyBorder="1" applyAlignment="1">
      <alignment horizontal="center" vertical="center"/>
    </xf>
    <xf numFmtId="0" fontId="38" fillId="0" borderId="1" xfId="0" applyFont="1" applyBorder="1" applyAlignment="1">
      <alignment horizontal="center" vertical="center"/>
    </xf>
    <xf numFmtId="0" fontId="38" fillId="2" borderId="1" xfId="0" applyFont="1" applyFill="1" applyBorder="1" applyAlignment="1" applyProtection="1">
      <alignment horizontal="center" vertical="center"/>
      <protection locked="0"/>
    </xf>
    <xf numFmtId="178" fontId="38" fillId="2" borderId="1" xfId="0" applyNumberFormat="1" applyFont="1" applyFill="1" applyBorder="1" applyAlignment="1" applyProtection="1">
      <alignment horizontal="center" vertical="center"/>
      <protection locked="0"/>
    </xf>
    <xf numFmtId="179" fontId="38" fillId="0" borderId="1" xfId="0" applyNumberFormat="1" applyFont="1" applyBorder="1" applyAlignment="1">
      <alignment horizontal="center" vertical="center"/>
    </xf>
    <xf numFmtId="179" fontId="38" fillId="0" borderId="13" xfId="0" applyNumberFormat="1" applyFont="1" applyBorder="1" applyAlignment="1">
      <alignment horizontal="center" vertical="center"/>
    </xf>
    <xf numFmtId="179" fontId="38" fillId="0" borderId="15" xfId="0" applyNumberFormat="1" applyFont="1" applyBorder="1" applyAlignment="1">
      <alignment horizontal="center" vertical="center"/>
    </xf>
    <xf numFmtId="179" fontId="38" fillId="2" borderId="63" xfId="0" applyNumberFormat="1" applyFont="1" applyFill="1" applyBorder="1" applyAlignment="1" applyProtection="1">
      <alignment horizontal="center" vertical="center"/>
      <protection locked="0"/>
    </xf>
    <xf numFmtId="179" fontId="38" fillId="17" borderId="15" xfId="0" applyNumberFormat="1" applyFont="1" applyFill="1" applyBorder="1" applyAlignment="1">
      <alignment horizontal="center" vertical="center"/>
    </xf>
    <xf numFmtId="0" fontId="38" fillId="0" borderId="7" xfId="0" applyFont="1" applyBorder="1" applyAlignment="1">
      <alignment horizontal="center" vertical="center"/>
    </xf>
    <xf numFmtId="0" fontId="38" fillId="2" borderId="7" xfId="0" applyFont="1" applyFill="1" applyBorder="1" applyAlignment="1" applyProtection="1">
      <alignment horizontal="center" vertical="center"/>
      <protection locked="0"/>
    </xf>
    <xf numFmtId="178" fontId="38" fillId="2" borderId="7" xfId="0" applyNumberFormat="1" applyFont="1" applyFill="1" applyBorder="1" applyAlignment="1" applyProtection="1">
      <alignment horizontal="center" vertical="center"/>
      <protection locked="0"/>
    </xf>
    <xf numFmtId="179" fontId="38" fillId="0" borderId="7" xfId="0" applyNumberFormat="1" applyFont="1" applyBorder="1" applyAlignment="1">
      <alignment horizontal="center" vertical="center"/>
    </xf>
    <xf numFmtId="179" fontId="38" fillId="0" borderId="19" xfId="0" applyNumberFormat="1" applyFont="1" applyBorder="1" applyAlignment="1">
      <alignment horizontal="center" vertical="center"/>
    </xf>
    <xf numFmtId="179" fontId="38" fillId="0" borderId="9" xfId="0" applyNumberFormat="1" applyFont="1" applyBorder="1" applyAlignment="1">
      <alignment horizontal="center" vertical="center"/>
    </xf>
    <xf numFmtId="179" fontId="38" fillId="2" borderId="55" xfId="0" applyNumberFormat="1" applyFont="1" applyFill="1" applyBorder="1" applyAlignment="1" applyProtection="1">
      <alignment horizontal="center" vertical="center"/>
      <protection locked="0"/>
    </xf>
    <xf numFmtId="179" fontId="38" fillId="17" borderId="9" xfId="0" applyNumberFormat="1" applyFont="1" applyFill="1" applyBorder="1" applyAlignment="1">
      <alignment horizontal="center" vertical="center"/>
    </xf>
    <xf numFmtId="0" fontId="37" fillId="0" borderId="18" xfId="0" applyFont="1" applyBorder="1" applyAlignment="1">
      <alignment horizontal="center" vertical="center"/>
    </xf>
    <xf numFmtId="0" fontId="38" fillId="0" borderId="8" xfId="0" applyFont="1" applyBorder="1" applyAlignment="1">
      <alignment horizontal="center" vertical="center"/>
    </xf>
    <xf numFmtId="0" fontId="37" fillId="0" borderId="35" xfId="0" applyFont="1" applyBorder="1" applyAlignment="1">
      <alignment horizontal="center" vertical="center"/>
    </xf>
    <xf numFmtId="178" fontId="38" fillId="0" borderId="8" xfId="0" applyNumberFormat="1" applyFont="1" applyBorder="1" applyAlignment="1">
      <alignment horizontal="center" vertical="center"/>
    </xf>
    <xf numFmtId="178" fontId="38" fillId="0" borderId="35" xfId="0" applyNumberFormat="1" applyFont="1" applyBorder="1" applyAlignment="1">
      <alignment horizontal="center" vertical="center"/>
    </xf>
    <xf numFmtId="179" fontId="38" fillId="0" borderId="35" xfId="0" applyNumberFormat="1" applyFont="1" applyBorder="1" applyAlignment="1">
      <alignment horizontal="center" vertical="center"/>
    </xf>
    <xf numFmtId="0" fontId="38" fillId="0" borderId="35" xfId="0" applyFont="1" applyBorder="1" applyAlignment="1">
      <alignment horizontal="center" vertical="center"/>
    </xf>
    <xf numFmtId="0" fontId="38" fillId="0" borderId="47" xfId="0" applyFont="1" applyBorder="1" applyAlignment="1">
      <alignment horizontal="center" vertical="center"/>
    </xf>
    <xf numFmtId="0" fontId="38" fillId="0" borderId="39" xfId="0" applyFont="1" applyBorder="1" applyAlignment="1">
      <alignment horizontal="center" vertical="center"/>
    </xf>
    <xf numFmtId="179" fontId="38" fillId="0" borderId="40" xfId="0" applyNumberFormat="1" applyFont="1" applyBorder="1" applyAlignment="1">
      <alignment horizontal="center" vertical="center"/>
    </xf>
    <xf numFmtId="0" fontId="38" fillId="0" borderId="1" xfId="0" applyFont="1" applyBorder="1" applyAlignment="1">
      <alignment vertical="center"/>
    </xf>
    <xf numFmtId="0" fontId="44" fillId="0" borderId="0" xfId="0" applyFont="1" applyAlignment="1">
      <alignment vertical="center"/>
    </xf>
    <xf numFmtId="0" fontId="38" fillId="0" borderId="13" xfId="0" applyFont="1" applyBorder="1" applyAlignment="1">
      <alignment horizontal="right" vertical="center"/>
    </xf>
    <xf numFmtId="0" fontId="38" fillId="0" borderId="64" xfId="0" applyFont="1" applyBorder="1" applyAlignment="1">
      <alignment horizontal="left" vertical="center"/>
    </xf>
    <xf numFmtId="0" fontId="38" fillId="0" borderId="65" xfId="0" applyFont="1" applyBorder="1" applyAlignment="1">
      <alignment horizontal="left" vertical="center"/>
    </xf>
    <xf numFmtId="0" fontId="45" fillId="0" borderId="14" xfId="0" applyFont="1" applyBorder="1" applyAlignment="1">
      <alignment horizontal="left" vertical="center"/>
    </xf>
    <xf numFmtId="0" fontId="38" fillId="0" borderId="17" xfId="0" applyFont="1" applyBorder="1" applyAlignment="1">
      <alignment vertical="center"/>
    </xf>
    <xf numFmtId="0" fontId="0" fillId="0" borderId="0" xfId="0" applyAlignment="1">
      <alignment vertical="center"/>
    </xf>
    <xf numFmtId="0" fontId="12" fillId="0" borderId="1" xfId="0" applyFont="1" applyBorder="1" applyAlignment="1">
      <alignment vertical="center"/>
    </xf>
    <xf numFmtId="0" fontId="47" fillId="0" borderId="0" xfId="0" applyFont="1" applyAlignment="1">
      <alignment horizontal="left" vertical="center" wrapText="1"/>
    </xf>
    <xf numFmtId="0" fontId="45" fillId="0" borderId="0" xfId="0" applyFont="1" applyAlignment="1">
      <alignment horizontal="left" vertical="center"/>
    </xf>
    <xf numFmtId="0" fontId="12" fillId="0" borderId="0" xfId="0" applyFont="1" applyAlignment="1">
      <alignment horizontal="center" vertical="center" shrinkToFit="1"/>
    </xf>
    <xf numFmtId="0" fontId="38" fillId="0" borderId="0" xfId="0" applyFont="1" applyAlignment="1">
      <alignment vertical="center"/>
    </xf>
    <xf numFmtId="0" fontId="38" fillId="2" borderId="3" xfId="0" applyFont="1" applyFill="1" applyBorder="1" applyAlignment="1">
      <alignment horizontal="center" vertical="center"/>
    </xf>
    <xf numFmtId="178" fontId="38" fillId="2" borderId="3" xfId="0" applyNumberFormat="1" applyFont="1" applyFill="1" applyBorder="1" applyAlignment="1">
      <alignment horizontal="center" vertical="center"/>
    </xf>
    <xf numFmtId="179" fontId="38" fillId="2" borderId="54" xfId="0" applyNumberFormat="1" applyFont="1" applyFill="1" applyBorder="1" applyAlignment="1">
      <alignment horizontal="center" vertical="center"/>
    </xf>
    <xf numFmtId="0" fontId="38" fillId="0" borderId="1" xfId="0" applyFont="1" applyBorder="1" applyAlignment="1" applyProtection="1">
      <alignment horizontal="center" vertical="center"/>
      <protection locked="0"/>
    </xf>
    <xf numFmtId="178" fontId="38" fillId="0" borderId="1" xfId="0" applyNumberFormat="1" applyFont="1" applyBorder="1" applyAlignment="1" applyProtection="1">
      <alignment horizontal="center" vertical="center"/>
      <protection locked="0"/>
    </xf>
    <xf numFmtId="179" fontId="38" fillId="0" borderId="63" xfId="0" applyNumberFormat="1" applyFont="1" applyBorder="1" applyAlignment="1" applyProtection="1">
      <alignment horizontal="center" vertical="center"/>
      <protection locked="0"/>
    </xf>
    <xf numFmtId="0" fontId="38" fillId="0" borderId="7" xfId="0" applyFont="1" applyBorder="1" applyAlignment="1" applyProtection="1">
      <alignment horizontal="center" vertical="center"/>
      <protection locked="0"/>
    </xf>
    <xf numFmtId="178" fontId="38" fillId="0" borderId="7" xfId="0" applyNumberFormat="1" applyFont="1" applyBorder="1" applyAlignment="1" applyProtection="1">
      <alignment horizontal="center" vertical="center"/>
      <protection locked="0"/>
    </xf>
    <xf numFmtId="179" fontId="38" fillId="0" borderId="55" xfId="0" applyNumberFormat="1" applyFont="1" applyBorder="1" applyAlignment="1" applyProtection="1">
      <alignment horizontal="center" vertical="center"/>
      <protection locked="0"/>
    </xf>
    <xf numFmtId="0" fontId="48" fillId="0" borderId="0" xfId="0" applyFont="1" applyAlignment="1">
      <alignment vertical="center"/>
    </xf>
    <xf numFmtId="0" fontId="2" fillId="0" borderId="0" xfId="1" applyFont="1" applyAlignment="1">
      <alignment horizontal="left" vertical="center"/>
    </xf>
    <xf numFmtId="0" fontId="16" fillId="3" borderId="2" xfId="1" applyFont="1" applyFill="1" applyBorder="1" applyAlignment="1">
      <alignment horizontal="center" vertical="center" wrapText="1"/>
    </xf>
    <xf numFmtId="0" fontId="16" fillId="3" borderId="6"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7" xfId="1" applyFont="1" applyFill="1" applyBorder="1" applyAlignment="1">
      <alignment horizontal="center" vertical="center"/>
    </xf>
    <xf numFmtId="0" fontId="16" fillId="3" borderId="3" xfId="1" applyFont="1" applyFill="1" applyBorder="1" applyAlignment="1">
      <alignment horizontal="center" vertical="center"/>
    </xf>
    <xf numFmtId="0" fontId="16" fillId="3" borderId="4" xfId="1" applyFont="1" applyFill="1" applyBorder="1" applyAlignment="1">
      <alignment horizontal="center" vertical="center"/>
    </xf>
    <xf numFmtId="0" fontId="16" fillId="0" borderId="2" xfId="1" applyFont="1" applyBorder="1" applyAlignment="1">
      <alignment horizontal="center" vertical="center"/>
    </xf>
    <xf numFmtId="0" fontId="16" fillId="0" borderId="5" xfId="1" applyFont="1" applyBorder="1" applyAlignment="1">
      <alignment horizontal="center" vertical="center"/>
    </xf>
    <xf numFmtId="0" fontId="16" fillId="3" borderId="10" xfId="1" applyFont="1" applyFill="1" applyBorder="1" applyAlignment="1">
      <alignment horizontal="center" vertical="center" wrapText="1"/>
    </xf>
    <xf numFmtId="0" fontId="16" fillId="3" borderId="11" xfId="1" applyFont="1" applyFill="1" applyBorder="1" applyAlignment="1">
      <alignment horizontal="center" vertical="center" wrapText="1"/>
    </xf>
    <xf numFmtId="0" fontId="16" fillId="3" borderId="18" xfId="1" applyFont="1" applyFill="1" applyBorder="1" applyAlignment="1">
      <alignment horizontal="center" vertical="center" wrapText="1"/>
    </xf>
    <xf numFmtId="0" fontId="16" fillId="3" borderId="12" xfId="1" applyFont="1" applyFill="1" applyBorder="1" applyAlignment="1">
      <alignment horizontal="center" vertical="center"/>
    </xf>
    <xf numFmtId="0" fontId="16" fillId="4" borderId="3" xfId="1" applyFont="1" applyFill="1" applyBorder="1" applyAlignment="1">
      <alignment horizontal="center" vertical="center"/>
    </xf>
    <xf numFmtId="176" fontId="16" fillId="6" borderId="13" xfId="1" applyNumberFormat="1" applyFont="1" applyFill="1" applyBorder="1" applyAlignment="1">
      <alignment horizontal="center" vertical="center"/>
    </xf>
    <xf numFmtId="176" fontId="16" fillId="6" borderId="14" xfId="1" applyNumberFormat="1" applyFont="1" applyFill="1" applyBorder="1" applyAlignment="1">
      <alignment horizontal="center" vertical="center"/>
    </xf>
    <xf numFmtId="0" fontId="16" fillId="3" borderId="17" xfId="1" applyFont="1" applyFill="1" applyBorder="1" applyAlignment="1">
      <alignment horizontal="center" vertical="center"/>
    </xf>
    <xf numFmtId="0" fontId="16" fillId="4" borderId="1" xfId="1" applyFont="1" applyFill="1" applyBorder="1" applyAlignment="1">
      <alignment horizontal="center" vertical="center"/>
    </xf>
    <xf numFmtId="177" fontId="16" fillId="4" borderId="1" xfId="1" applyNumberFormat="1" applyFont="1" applyFill="1" applyBorder="1" applyAlignment="1">
      <alignment horizontal="center" vertical="center"/>
    </xf>
    <xf numFmtId="0" fontId="16" fillId="3" borderId="8" xfId="1" applyFont="1" applyFill="1" applyBorder="1" applyAlignment="1">
      <alignment horizontal="center" vertical="center"/>
    </xf>
    <xf numFmtId="177" fontId="22" fillId="4" borderId="1" xfId="1" applyNumberFormat="1" applyFont="1" applyFill="1" applyBorder="1" applyAlignment="1">
      <alignment horizontal="center" vertical="center"/>
    </xf>
    <xf numFmtId="176" fontId="22" fillId="6" borderId="19" xfId="1" applyNumberFormat="1" applyFont="1" applyFill="1" applyBorder="1" applyAlignment="1">
      <alignment horizontal="center" vertical="center"/>
    </xf>
    <xf numFmtId="176" fontId="22" fillId="6" borderId="20" xfId="1" applyNumberFormat="1" applyFont="1" applyFill="1" applyBorder="1" applyAlignment="1">
      <alignment horizontal="center" vertical="center"/>
    </xf>
    <xf numFmtId="176" fontId="22" fillId="6" borderId="13" xfId="1" applyNumberFormat="1" applyFont="1" applyFill="1" applyBorder="1" applyAlignment="1">
      <alignment horizontal="center" vertical="center"/>
    </xf>
    <xf numFmtId="176" fontId="22" fillId="6" borderId="14" xfId="1" applyNumberFormat="1" applyFont="1" applyFill="1" applyBorder="1" applyAlignment="1">
      <alignment horizontal="center" vertical="center"/>
    </xf>
    <xf numFmtId="176" fontId="16" fillId="7" borderId="13" xfId="1" applyNumberFormat="1" applyFont="1" applyFill="1" applyBorder="1" applyAlignment="1">
      <alignment horizontal="center" vertical="center"/>
    </xf>
    <xf numFmtId="176" fontId="16" fillId="7" borderId="14" xfId="1" applyNumberFormat="1" applyFont="1" applyFill="1" applyBorder="1" applyAlignment="1">
      <alignment horizontal="center" vertical="center"/>
    </xf>
    <xf numFmtId="176" fontId="16" fillId="4" borderId="1" xfId="1" applyNumberFormat="1" applyFont="1" applyFill="1" applyBorder="1" applyAlignment="1">
      <alignment horizontal="center" vertical="center"/>
    </xf>
    <xf numFmtId="176" fontId="16" fillId="7" borderId="1" xfId="1" applyNumberFormat="1" applyFont="1" applyFill="1" applyBorder="1" applyAlignment="1">
      <alignment horizontal="center" vertical="center"/>
    </xf>
    <xf numFmtId="0" fontId="16" fillId="3" borderId="1" xfId="1" applyFont="1" applyFill="1" applyBorder="1" applyAlignment="1">
      <alignment horizontal="center" vertical="center"/>
    </xf>
    <xf numFmtId="176" fontId="16" fillId="7" borderId="19" xfId="1" applyNumberFormat="1" applyFont="1" applyFill="1" applyBorder="1" applyAlignment="1">
      <alignment horizontal="center" vertical="center"/>
    </xf>
    <xf numFmtId="176" fontId="16" fillId="7" borderId="20" xfId="1" applyNumberFormat="1" applyFont="1" applyFill="1" applyBorder="1" applyAlignment="1">
      <alignment horizontal="center" vertical="center"/>
    </xf>
    <xf numFmtId="0" fontId="16" fillId="3" borderId="16" xfId="1" applyFont="1" applyFill="1" applyBorder="1" applyAlignment="1">
      <alignment horizontal="center" vertical="center" wrapText="1"/>
    </xf>
    <xf numFmtId="0" fontId="16" fillId="3" borderId="16" xfId="1" applyFont="1" applyFill="1" applyBorder="1" applyAlignment="1">
      <alignment horizontal="center" vertical="center"/>
    </xf>
    <xf numFmtId="177" fontId="22" fillId="3" borderId="21" xfId="1" applyNumberFormat="1" applyFont="1" applyFill="1" applyBorder="1" applyAlignment="1">
      <alignment horizontal="center" vertical="center"/>
    </xf>
    <xf numFmtId="177" fontId="22" fillId="3" borderId="22" xfId="1" applyNumberFormat="1" applyFont="1" applyFill="1" applyBorder="1" applyAlignment="1">
      <alignment horizontal="center" vertical="center"/>
    </xf>
    <xf numFmtId="177" fontId="22" fillId="6" borderId="13" xfId="1" applyNumberFormat="1" applyFont="1" applyFill="1" applyBorder="1" applyAlignment="1">
      <alignment horizontal="center" vertical="center"/>
    </xf>
    <xf numFmtId="177" fontId="22" fillId="6" borderId="14" xfId="1" applyNumberFormat="1" applyFont="1" applyFill="1" applyBorder="1" applyAlignment="1">
      <alignment horizontal="center" vertical="center"/>
    </xf>
    <xf numFmtId="177" fontId="22" fillId="3" borderId="13" xfId="1" applyNumberFormat="1" applyFont="1" applyFill="1" applyBorder="1" applyAlignment="1">
      <alignment horizontal="center" vertical="center"/>
    </xf>
    <xf numFmtId="177" fontId="22" fillId="3" borderId="14" xfId="1" applyNumberFormat="1" applyFont="1" applyFill="1" applyBorder="1" applyAlignment="1">
      <alignment horizontal="center" vertical="center"/>
    </xf>
    <xf numFmtId="177" fontId="22" fillId="6" borderId="19" xfId="1" applyNumberFormat="1" applyFont="1" applyFill="1" applyBorder="1" applyAlignment="1">
      <alignment horizontal="center" vertical="center"/>
    </xf>
    <xf numFmtId="177" fontId="22" fillId="6" borderId="20" xfId="1" applyNumberFormat="1" applyFont="1" applyFill="1" applyBorder="1" applyAlignment="1">
      <alignment horizontal="center" vertical="center"/>
    </xf>
    <xf numFmtId="0" fontId="16" fillId="3" borderId="23" xfId="1" applyFont="1" applyFill="1" applyBorder="1" applyAlignment="1">
      <alignment horizontal="center" vertical="center" wrapText="1"/>
    </xf>
    <xf numFmtId="0" fontId="16" fillId="3" borderId="28" xfId="1" applyFont="1" applyFill="1" applyBorder="1" applyAlignment="1">
      <alignment horizontal="center" vertical="center"/>
    </xf>
    <xf numFmtId="0" fontId="16" fillId="3" borderId="24" xfId="1" applyFont="1" applyFill="1" applyBorder="1" applyAlignment="1">
      <alignment horizontal="center" vertical="center"/>
    </xf>
    <xf numFmtId="177" fontId="22" fillId="3" borderId="25" xfId="1" applyNumberFormat="1" applyFont="1" applyFill="1" applyBorder="1" applyAlignment="1">
      <alignment horizontal="center" vertical="center"/>
    </xf>
    <xf numFmtId="177" fontId="22" fillId="3" borderId="26" xfId="1" applyNumberFormat="1" applyFont="1" applyFill="1" applyBorder="1" applyAlignment="1">
      <alignment horizontal="center" vertical="center"/>
    </xf>
    <xf numFmtId="0" fontId="16" fillId="0" borderId="32" xfId="1" applyFont="1" applyBorder="1" applyAlignment="1">
      <alignment horizontal="center" vertical="center" wrapText="1"/>
    </xf>
    <xf numFmtId="0" fontId="16" fillId="0" borderId="33" xfId="1" applyFont="1" applyBorder="1" applyAlignment="1">
      <alignment horizontal="center" vertical="center" wrapText="1"/>
    </xf>
    <xf numFmtId="0" fontId="16" fillId="0" borderId="34" xfId="1" applyFont="1" applyBorder="1" applyAlignment="1">
      <alignment horizontal="center" vertical="center" wrapText="1"/>
    </xf>
    <xf numFmtId="0" fontId="16" fillId="0" borderId="38"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40" xfId="1" applyFont="1" applyBorder="1" applyAlignment="1">
      <alignment horizontal="center" vertical="center" wrapText="1"/>
    </xf>
    <xf numFmtId="0" fontId="24" fillId="10" borderId="41" xfId="1" applyFont="1" applyFill="1" applyBorder="1" applyAlignment="1">
      <alignment horizontal="center" vertical="center"/>
    </xf>
    <xf numFmtId="0" fontId="24" fillId="10" borderId="42" xfId="1" applyFont="1" applyFill="1" applyBorder="1" applyAlignment="1">
      <alignment horizontal="center" vertical="center"/>
    </xf>
    <xf numFmtId="0" fontId="24" fillId="10" borderId="43" xfId="1" applyFont="1" applyFill="1" applyBorder="1" applyAlignment="1">
      <alignment horizontal="center" vertical="center"/>
    </xf>
    <xf numFmtId="0" fontId="24" fillId="10" borderId="45" xfId="1" applyFont="1" applyFill="1" applyBorder="1" applyAlignment="1">
      <alignment horizontal="center" vertical="center"/>
    </xf>
    <xf numFmtId="0" fontId="24" fillId="10" borderId="46" xfId="1" applyFont="1" applyFill="1" applyBorder="1" applyAlignment="1">
      <alignment horizontal="center" vertical="center"/>
    </xf>
    <xf numFmtId="176" fontId="24" fillId="10" borderId="38" xfId="1" applyNumberFormat="1" applyFont="1" applyFill="1" applyBorder="1" applyAlignment="1">
      <alignment horizontal="center" vertical="center"/>
    </xf>
    <xf numFmtId="176" fontId="24" fillId="10" borderId="39" xfId="1" applyNumberFormat="1" applyFont="1" applyFill="1" applyBorder="1" applyAlignment="1">
      <alignment horizontal="center" vertical="center"/>
    </xf>
    <xf numFmtId="176" fontId="24" fillId="10" borderId="40" xfId="1" applyNumberFormat="1" applyFont="1" applyFill="1" applyBorder="1" applyAlignment="1">
      <alignment horizontal="center" vertical="center"/>
    </xf>
    <xf numFmtId="0" fontId="16" fillId="3" borderId="48" xfId="1" applyFont="1" applyFill="1" applyBorder="1" applyAlignment="1">
      <alignment horizontal="center" vertical="center"/>
    </xf>
    <xf numFmtId="0" fontId="16" fillId="3" borderId="49" xfId="1" applyFont="1" applyFill="1" applyBorder="1" applyAlignment="1">
      <alignment horizontal="center" vertical="center"/>
    </xf>
    <xf numFmtId="0" fontId="15" fillId="12" borderId="41" xfId="0" applyFont="1" applyFill="1" applyBorder="1" applyAlignment="1">
      <alignment horizontal="center" vertical="center"/>
    </xf>
    <xf numFmtId="0" fontId="15" fillId="12" borderId="42" xfId="0" applyFont="1" applyFill="1" applyBorder="1" applyAlignment="1">
      <alignment horizontal="center" vertical="center"/>
    </xf>
    <xf numFmtId="0" fontId="15" fillId="12" borderId="43" xfId="0" applyFont="1" applyFill="1" applyBorder="1" applyAlignment="1">
      <alignment horizontal="center" vertical="center"/>
    </xf>
    <xf numFmtId="179" fontId="25" fillId="13" borderId="41" xfId="0" applyNumberFormat="1" applyFont="1" applyFill="1" applyBorder="1" applyAlignment="1">
      <alignment horizontal="right" vertical="center"/>
    </xf>
    <xf numFmtId="179" fontId="25" fillId="13" borderId="42" xfId="0" applyNumberFormat="1" applyFont="1" applyFill="1" applyBorder="1" applyAlignment="1">
      <alignment horizontal="right" vertical="center"/>
    </xf>
    <xf numFmtId="0" fontId="16" fillId="0" borderId="50" xfId="1" applyFont="1" applyBorder="1" applyAlignment="1">
      <alignment horizontal="center" vertical="center"/>
    </xf>
    <xf numFmtId="0" fontId="16" fillId="3" borderId="30" xfId="1" applyFont="1" applyFill="1" applyBorder="1" applyAlignment="1">
      <alignment horizontal="center" vertical="center" wrapText="1"/>
    </xf>
    <xf numFmtId="0" fontId="16" fillId="3" borderId="31" xfId="1" applyFont="1" applyFill="1" applyBorder="1" applyAlignment="1">
      <alignment horizontal="center" vertical="center" wrapText="1"/>
    </xf>
    <xf numFmtId="0" fontId="16" fillId="3" borderId="35" xfId="1" applyFont="1" applyFill="1" applyBorder="1" applyAlignment="1">
      <alignment horizontal="center" vertical="center" wrapText="1"/>
    </xf>
    <xf numFmtId="0" fontId="16" fillId="3" borderId="36" xfId="1" applyFont="1" applyFill="1" applyBorder="1" applyAlignment="1">
      <alignment horizontal="center" vertical="center" wrapText="1"/>
    </xf>
    <xf numFmtId="0" fontId="16" fillId="3" borderId="30" xfId="1" applyFont="1" applyFill="1" applyBorder="1" applyAlignment="1">
      <alignment horizontal="center" vertical="center"/>
    </xf>
    <xf numFmtId="0" fontId="16" fillId="3" borderId="35" xfId="1" applyFont="1" applyFill="1" applyBorder="1" applyAlignment="1">
      <alignment horizontal="center" vertical="center"/>
    </xf>
    <xf numFmtId="0" fontId="35" fillId="16" borderId="54" xfId="0" applyFont="1" applyFill="1" applyBorder="1" applyAlignment="1">
      <alignment horizontal="center" vertical="center"/>
    </xf>
    <xf numFmtId="0" fontId="35" fillId="16" borderId="55" xfId="0" applyFont="1" applyFill="1" applyBorder="1" applyAlignment="1">
      <alignment horizontal="center" vertical="center"/>
    </xf>
    <xf numFmtId="0" fontId="36" fillId="0" borderId="22" xfId="0" applyFont="1" applyBorder="1" applyAlignment="1">
      <alignment horizontal="center" vertical="center"/>
    </xf>
    <xf numFmtId="0" fontId="36" fillId="0" borderId="5" xfId="0" applyFont="1" applyBorder="1" applyAlignment="1">
      <alignment horizontal="center" vertical="center"/>
    </xf>
    <xf numFmtId="0" fontId="36" fillId="0" borderId="20" xfId="0" applyFont="1" applyBorder="1" applyAlignment="1">
      <alignment horizontal="center" vertical="center"/>
    </xf>
    <xf numFmtId="0" fontId="36" fillId="0" borderId="9" xfId="0" applyFont="1" applyBorder="1" applyAlignment="1">
      <alignment horizontal="center" vertical="center"/>
    </xf>
    <xf numFmtId="0" fontId="27" fillId="0" borderId="0" xfId="0" applyFont="1" applyAlignment="1">
      <alignment vertical="center"/>
    </xf>
    <xf numFmtId="0" fontId="30" fillId="0" borderId="0" xfId="0" applyFont="1" applyAlignment="1">
      <alignment horizontal="right" vertical="center"/>
    </xf>
    <xf numFmtId="0" fontId="34" fillId="0" borderId="0" xfId="0" applyFont="1" applyAlignment="1">
      <alignment horizontal="center" vertical="center"/>
    </xf>
    <xf numFmtId="0" fontId="38" fillId="0" borderId="1" xfId="0" applyFont="1" applyBorder="1" applyAlignment="1">
      <alignment horizontal="left" vertical="center"/>
    </xf>
    <xf numFmtId="0" fontId="47" fillId="0" borderId="1" xfId="0" applyFont="1" applyBorder="1" applyAlignment="1">
      <alignment horizontal="left" vertical="center" wrapText="1"/>
    </xf>
    <xf numFmtId="0" fontId="45" fillId="0" borderId="1" xfId="0" applyFont="1" applyBorder="1" applyAlignment="1">
      <alignment horizontal="left" vertical="center"/>
    </xf>
    <xf numFmtId="0" fontId="37" fillId="0" borderId="1" xfId="0" applyFont="1" applyBorder="1" applyAlignment="1">
      <alignment horizontal="center" vertical="center" wrapText="1"/>
    </xf>
    <xf numFmtId="0" fontId="46" fillId="18" borderId="41" xfId="0" applyFont="1" applyFill="1" applyBorder="1" applyAlignment="1">
      <alignment horizontal="center" vertical="center"/>
    </xf>
    <xf numFmtId="0" fontId="46" fillId="18" borderId="42" xfId="0" applyFont="1" applyFill="1" applyBorder="1" applyAlignment="1">
      <alignment horizontal="center" vertical="center"/>
    </xf>
    <xf numFmtId="0" fontId="46" fillId="18" borderId="43" xfId="0" applyFont="1" applyFill="1" applyBorder="1" applyAlignment="1">
      <alignment horizontal="center" vertical="center"/>
    </xf>
    <xf numFmtId="0" fontId="46" fillId="18" borderId="42" xfId="0" applyFont="1" applyFill="1" applyBorder="1" applyAlignment="1">
      <alignment horizontal="left" vertical="center" wrapText="1"/>
    </xf>
    <xf numFmtId="0" fontId="46" fillId="18" borderId="43" xfId="0" applyFont="1" applyFill="1" applyBorder="1" applyAlignment="1">
      <alignment horizontal="left" vertical="center" wrapText="1"/>
    </xf>
    <xf numFmtId="0" fontId="37" fillId="0" borderId="13" xfId="0" applyFont="1" applyBorder="1" applyAlignment="1">
      <alignment horizontal="center" vertical="center" shrinkToFit="1"/>
    </xf>
    <xf numFmtId="0" fontId="37" fillId="0" borderId="64" xfId="0" applyFont="1" applyBorder="1" applyAlignment="1">
      <alignment horizontal="center" vertical="center" shrinkToFit="1"/>
    </xf>
    <xf numFmtId="0" fontId="37" fillId="0" borderId="14" xfId="0" applyFont="1" applyBorder="1" applyAlignment="1">
      <alignment horizontal="center" vertical="center" shrinkToFit="1"/>
    </xf>
    <xf numFmtId="0" fontId="46" fillId="0" borderId="13" xfId="0" applyFont="1" applyBorder="1" applyAlignment="1">
      <alignment horizontal="center" vertical="center"/>
    </xf>
    <xf numFmtId="0" fontId="46" fillId="0" borderId="14" xfId="0" applyFont="1" applyBorder="1" applyAlignment="1">
      <alignment horizontal="center" vertical="center"/>
    </xf>
    <xf numFmtId="0" fontId="43" fillId="0" borderId="0" xfId="0" applyFont="1" applyAlignment="1">
      <alignment horizontal="center" vertical="center"/>
    </xf>
    <xf numFmtId="0" fontId="37" fillId="0" borderId="1" xfId="0" applyFont="1" applyBorder="1" applyAlignment="1">
      <alignment horizontal="left" vertical="center"/>
    </xf>
    <xf numFmtId="0" fontId="37" fillId="0" borderId="1" xfId="0" applyFont="1" applyBorder="1" applyAlignment="1">
      <alignment horizontal="center" vertical="center"/>
    </xf>
    <xf numFmtId="0" fontId="38" fillId="0" borderId="1" xfId="0" applyFont="1" applyBorder="1" applyAlignment="1">
      <alignment horizontal="left" vertical="center" wrapText="1"/>
    </xf>
    <xf numFmtId="0" fontId="40" fillId="0" borderId="13" xfId="0" applyFont="1" applyBorder="1" applyAlignment="1">
      <alignment horizontal="center" vertical="center"/>
    </xf>
    <xf numFmtId="0" fontId="40" fillId="0" borderId="14" xfId="0" applyFont="1" applyBorder="1" applyAlignment="1">
      <alignment horizontal="center" vertical="center"/>
    </xf>
    <xf numFmtId="0" fontId="38" fillId="0" borderId="17" xfId="0" applyFont="1" applyBorder="1" applyAlignment="1">
      <alignment horizontal="left" vertical="center" wrapText="1"/>
    </xf>
    <xf numFmtId="0" fontId="40" fillId="0" borderId="66" xfId="0" applyFont="1" applyBorder="1" applyAlignment="1">
      <alignment horizontal="center" vertical="center"/>
    </xf>
    <xf numFmtId="0" fontId="40" fillId="0" borderId="29" xfId="0" applyFont="1" applyBorder="1" applyAlignment="1">
      <alignment horizontal="center" vertical="center"/>
    </xf>
    <xf numFmtId="0" fontId="40" fillId="0" borderId="66" xfId="0" applyFont="1" applyBorder="1" applyAlignment="1">
      <alignment horizontal="center" vertical="center" shrinkToFit="1"/>
    </xf>
    <xf numFmtId="0" fontId="40" fillId="0" borderId="29" xfId="0" applyFont="1" applyBorder="1" applyAlignment="1">
      <alignment horizontal="center" vertical="center" shrinkToFit="1"/>
    </xf>
    <xf numFmtId="0" fontId="37" fillId="0" borderId="10" xfId="0" applyFont="1" applyBorder="1" applyAlignment="1">
      <alignment horizontal="center" vertical="center" textRotation="255"/>
    </xf>
    <xf numFmtId="0" fontId="37" fillId="0" borderId="11" xfId="0" applyFont="1" applyBorder="1" applyAlignment="1">
      <alignment horizontal="center" vertical="center" textRotation="255"/>
    </xf>
    <xf numFmtId="0" fontId="37" fillId="0" borderId="18" xfId="0" applyFont="1" applyBorder="1" applyAlignment="1">
      <alignment horizontal="center" vertical="center" textRotation="255"/>
    </xf>
    <xf numFmtId="0" fontId="38" fillId="0" borderId="1" xfId="0" applyFont="1" applyBorder="1" applyAlignment="1">
      <alignment horizontal="center" vertical="center"/>
    </xf>
    <xf numFmtId="0" fontId="38" fillId="0" borderId="13" xfId="0" applyFont="1" applyBorder="1" applyAlignment="1">
      <alignment horizontal="center" vertical="center"/>
    </xf>
    <xf numFmtId="0" fontId="38" fillId="0" borderId="14" xfId="0" applyFont="1" applyBorder="1" applyAlignment="1">
      <alignment horizontal="center" vertical="center"/>
    </xf>
    <xf numFmtId="0" fontId="27" fillId="0" borderId="0" xfId="0" applyFont="1" applyAlignment="1">
      <alignment horizontal="left" vertical="center"/>
    </xf>
    <xf numFmtId="0" fontId="12" fillId="0" borderId="0" xfId="0" applyFont="1" applyAlignment="1">
      <alignment horizontal="right" vertical="center" wrapText="1"/>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1" xfId="0" applyFont="1" applyBorder="1" applyAlignment="1">
      <alignment horizontal="center" vertical="center"/>
    </xf>
    <xf numFmtId="0" fontId="37" fillId="0" borderId="0" xfId="0" applyFont="1" applyAlignment="1">
      <alignment horizontal="center" vertical="center"/>
    </xf>
    <xf numFmtId="0" fontId="40" fillId="0" borderId="6" xfId="0" applyFont="1" applyBorder="1" applyAlignment="1">
      <alignment horizontal="center" vertical="center" shrinkToFit="1"/>
    </xf>
    <xf numFmtId="0" fontId="40" fillId="0" borderId="7" xfId="0" applyFont="1" applyBorder="1" applyAlignment="1">
      <alignment horizontal="center" vertical="center" shrinkToFit="1"/>
    </xf>
    <xf numFmtId="0" fontId="40" fillId="0" borderId="32" xfId="0" applyFont="1" applyBorder="1" applyAlignment="1">
      <alignment horizontal="center" vertical="center"/>
    </xf>
    <xf numFmtId="0" fontId="40" fillId="0" borderId="31" xfId="0" applyFont="1" applyBorder="1" applyAlignment="1">
      <alignment horizontal="center" vertical="center"/>
    </xf>
    <xf numFmtId="0" fontId="0" fillId="0" borderId="0" xfId="0" applyFont="1" applyAlignment="1">
      <alignment vertical="center"/>
    </xf>
  </cellXfs>
  <cellStyles count="2">
    <cellStyle name="標準" xfId="0" builtinId="0"/>
    <cellStyle name="標準 2" xfId="1" xr:uid="{535CB015-66D8-41A9-8D93-95C76C927678}"/>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17</xdr:col>
      <xdr:colOff>139700</xdr:colOff>
      <xdr:row>16</xdr:row>
      <xdr:rowOff>19050</xdr:rowOff>
    </xdr:from>
    <xdr:to>
      <xdr:col>37</xdr:col>
      <xdr:colOff>57150</xdr:colOff>
      <xdr:row>57</xdr:row>
      <xdr:rowOff>44450</xdr:rowOff>
    </xdr:to>
    <xdr:grpSp>
      <xdr:nvGrpSpPr>
        <xdr:cNvPr id="2" name="グループ化 8">
          <a:extLst>
            <a:ext uri="{FF2B5EF4-FFF2-40B4-BE49-F238E27FC236}">
              <a16:creationId xmlns:a16="http://schemas.microsoft.com/office/drawing/2014/main" id="{EDEE16AE-D38E-4D04-8202-97A0976B040E}"/>
            </a:ext>
          </a:extLst>
        </xdr:cNvPr>
        <xdr:cNvGrpSpPr>
          <a:grpSpLocks/>
        </xdr:cNvGrpSpPr>
      </xdr:nvGrpSpPr>
      <xdr:grpSpPr bwMode="auto">
        <a:xfrm>
          <a:off x="11936557" y="3153641"/>
          <a:ext cx="9248775" cy="9259166"/>
          <a:chOff x="12049125" y="2447925"/>
          <a:chExt cx="9203531" cy="7327107"/>
        </a:xfrm>
      </xdr:grpSpPr>
      <xdr:pic>
        <xdr:nvPicPr>
          <xdr:cNvPr id="3"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59045391-8C03-4CF6-8401-ACBBE2ED6B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 name="テキスト ボックス 3">
            <a:extLst>
              <a:ext uri="{FF2B5EF4-FFF2-40B4-BE49-F238E27FC236}">
                <a16:creationId xmlns:a16="http://schemas.microsoft.com/office/drawing/2014/main" id="{AD44473C-B2D4-4A58-BB37-9FC78CE590BA}"/>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5" name="テキスト ボックス 4">
            <a:extLst>
              <a:ext uri="{FF2B5EF4-FFF2-40B4-BE49-F238E27FC236}">
                <a16:creationId xmlns:a16="http://schemas.microsoft.com/office/drawing/2014/main" id="{C1D961AF-BDD7-4958-A586-A53017060613}"/>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6" name="正方形/長方形 5">
            <a:extLst>
              <a:ext uri="{FF2B5EF4-FFF2-40B4-BE49-F238E27FC236}">
                <a16:creationId xmlns:a16="http://schemas.microsoft.com/office/drawing/2014/main" id="{801AEDF8-0CA8-4AB3-B525-7026CE2D94A4}"/>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正方形/長方形 6">
            <a:extLst>
              <a:ext uri="{FF2B5EF4-FFF2-40B4-BE49-F238E27FC236}">
                <a16:creationId xmlns:a16="http://schemas.microsoft.com/office/drawing/2014/main" id="{112F8A43-7AF2-4319-8DF9-0F8AA83140A7}"/>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214312</xdr:colOff>
      <xdr:row>72</xdr:row>
      <xdr:rowOff>119062</xdr:rowOff>
    </xdr:from>
    <xdr:to>
      <xdr:col>16</xdr:col>
      <xdr:colOff>495300</xdr:colOff>
      <xdr:row>77</xdr:row>
      <xdr:rowOff>79116</xdr:rowOff>
    </xdr:to>
    <xdr:sp macro="" textlink="">
      <xdr:nvSpPr>
        <xdr:cNvPr id="2" name="角丸四角形吹き出し 1">
          <a:extLst>
            <a:ext uri="{FF2B5EF4-FFF2-40B4-BE49-F238E27FC236}">
              <a16:creationId xmlns:a16="http://schemas.microsoft.com/office/drawing/2014/main" id="{93F0F029-3195-4FC2-AE8A-29F2A87681E2}"/>
            </a:ext>
          </a:extLst>
        </xdr:cNvPr>
        <xdr:cNvSpPr/>
      </xdr:nvSpPr>
      <xdr:spPr>
        <a:xfrm>
          <a:off x="7132637" y="16800512"/>
          <a:ext cx="4525963" cy="966529"/>
        </a:xfrm>
        <a:prstGeom prst="wedgeRoundRectCallout">
          <a:avLst>
            <a:gd name="adj1" fmla="val -48174"/>
            <a:gd name="adj2" fmla="val -32811"/>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判定がすべて「〇」であり、コンセントの欄が</a:t>
          </a:r>
          <a:endParaRPr kumimoji="1" lang="en-US" altLang="ja-JP" sz="1400" b="1">
            <a:solidFill>
              <a:srgbClr val="FF0000"/>
            </a:solidFill>
            <a:latin typeface="HG丸ｺﾞｼｯｸM-PRO" panose="020F0600000000000000" pitchFamily="50" charset="-128"/>
            <a:ea typeface="HG丸ｺﾞｼｯｸM-PRO" panose="020F0600000000000000" pitchFamily="50" charset="-128"/>
            <a:cs typeface="+mn-cs"/>
          </a:endParaRPr>
        </a:p>
        <a:p>
          <a:pPr marL="0" indent="0" algn="l"/>
          <a:r>
            <a:rPr kumimoji="1" lang="ja-JP" altLang="en-US" sz="1400" b="1">
              <a:solidFill>
                <a:srgbClr val="FF0000"/>
              </a:solidFill>
              <a:latin typeface="HG丸ｺﾞｼｯｸM-PRO" panose="020F0600000000000000" pitchFamily="50" charset="-128"/>
              <a:ea typeface="HG丸ｺﾞｼｯｸM-PRO" panose="020F0600000000000000" pitchFamily="50" charset="-128"/>
              <a:cs typeface="+mn-cs"/>
            </a:rPr>
            <a:t>マイナス値とならないように室内機を選定する。</a:t>
          </a:r>
        </a:p>
      </xdr:txBody>
    </xdr:sp>
    <xdr:clientData/>
  </xdr:twoCellAnchor>
  <xdr:twoCellAnchor>
    <xdr:from>
      <xdr:col>8</xdr:col>
      <xdr:colOff>11908</xdr:colOff>
      <xdr:row>26</xdr:row>
      <xdr:rowOff>35720</xdr:rowOff>
    </xdr:from>
    <xdr:to>
      <xdr:col>12</xdr:col>
      <xdr:colOff>123034</xdr:colOff>
      <xdr:row>32</xdr:row>
      <xdr:rowOff>41811</xdr:rowOff>
    </xdr:to>
    <xdr:sp macro="" textlink="">
      <xdr:nvSpPr>
        <xdr:cNvPr id="3" name="角丸四角形吹き出し 2">
          <a:extLst>
            <a:ext uri="{FF2B5EF4-FFF2-40B4-BE49-F238E27FC236}">
              <a16:creationId xmlns:a16="http://schemas.microsoft.com/office/drawing/2014/main" id="{85755297-0A62-48BE-B850-AC89C5244B49}"/>
            </a:ext>
          </a:extLst>
        </xdr:cNvPr>
        <xdr:cNvSpPr/>
      </xdr:nvSpPr>
      <xdr:spPr>
        <a:xfrm>
          <a:off x="5380833" y="5407820"/>
          <a:ext cx="3203576" cy="1380866"/>
        </a:xfrm>
        <a:prstGeom prst="wedgeRoundRectCallout">
          <a:avLst>
            <a:gd name="adj1" fmla="val -78569"/>
            <a:gd name="adj2" fmla="val 126244"/>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600" b="1">
              <a:solidFill>
                <a:srgbClr val="FF0000"/>
              </a:solidFill>
              <a:latin typeface="+mn-lt"/>
              <a:ea typeface="+mn-ea"/>
              <a:cs typeface="+mn-cs"/>
            </a:rPr>
            <a:t>本シートの室内機は、図面・見積書と同一であること</a:t>
          </a:r>
        </a:p>
      </xdr:txBody>
    </xdr:sp>
    <xdr:clientData/>
  </xdr:twoCellAnchor>
  <xdr:twoCellAnchor>
    <xdr:from>
      <xdr:col>17</xdr:col>
      <xdr:colOff>139700</xdr:colOff>
      <xdr:row>16</xdr:row>
      <xdr:rowOff>19050</xdr:rowOff>
    </xdr:from>
    <xdr:to>
      <xdr:col>37</xdr:col>
      <xdr:colOff>57150</xdr:colOff>
      <xdr:row>57</xdr:row>
      <xdr:rowOff>44450</xdr:rowOff>
    </xdr:to>
    <xdr:grpSp>
      <xdr:nvGrpSpPr>
        <xdr:cNvPr id="4" name="グループ化 8">
          <a:extLst>
            <a:ext uri="{FF2B5EF4-FFF2-40B4-BE49-F238E27FC236}">
              <a16:creationId xmlns:a16="http://schemas.microsoft.com/office/drawing/2014/main" id="{A41E74F4-1F44-4FC9-B95F-A266EC9AC297}"/>
            </a:ext>
          </a:extLst>
        </xdr:cNvPr>
        <xdr:cNvGrpSpPr>
          <a:grpSpLocks/>
        </xdr:cNvGrpSpPr>
      </xdr:nvGrpSpPr>
      <xdr:grpSpPr bwMode="auto">
        <a:xfrm>
          <a:off x="11936557" y="3049732"/>
          <a:ext cx="9248775" cy="9259166"/>
          <a:chOff x="12049125" y="2447925"/>
          <a:chExt cx="9203531" cy="7327107"/>
        </a:xfrm>
      </xdr:grpSpPr>
      <xdr:pic>
        <xdr:nvPicPr>
          <xdr:cNvPr id="5" name="図 5" descr="http://esctlg.panasonic.biz/iportal/webapi.do?api=getCatalogviewClippedpage&amp;volumeid=PEWJ0001&amp;catalogid=3793260000&amp;designID=&amp;rpageid=3794850000&amp;rx=28&amp;ry=269&amp;rw=337&amp;rh=276">
            <a:extLst>
              <a:ext uri="{FF2B5EF4-FFF2-40B4-BE49-F238E27FC236}">
                <a16:creationId xmlns:a16="http://schemas.microsoft.com/office/drawing/2014/main" id="{DC06C9A9-B5BE-41AC-83E8-BB2ACC2512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49125" y="2447925"/>
            <a:ext cx="9203531" cy="73271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 name="テキスト ボックス 5">
            <a:extLst>
              <a:ext uri="{FF2B5EF4-FFF2-40B4-BE49-F238E27FC236}">
                <a16:creationId xmlns:a16="http://schemas.microsoft.com/office/drawing/2014/main" id="{6F65789A-D545-45CB-B124-F874FD3FAEE8}"/>
              </a:ext>
            </a:extLst>
          </xdr:cNvPr>
          <xdr:cNvSpPr txBox="1"/>
        </xdr:nvSpPr>
        <xdr:spPr>
          <a:xfrm>
            <a:off x="18267727" y="3842679"/>
            <a:ext cx="784501" cy="185967"/>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7" name="テキスト ボックス 6">
            <a:extLst>
              <a:ext uri="{FF2B5EF4-FFF2-40B4-BE49-F238E27FC236}">
                <a16:creationId xmlns:a16="http://schemas.microsoft.com/office/drawing/2014/main" id="{DAB27EC3-8C48-430A-B85D-64EB708AE885}"/>
              </a:ext>
            </a:extLst>
          </xdr:cNvPr>
          <xdr:cNvSpPr txBox="1"/>
        </xdr:nvSpPr>
        <xdr:spPr>
          <a:xfrm>
            <a:off x="18277294" y="8064134"/>
            <a:ext cx="784501" cy="176669"/>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spAutoFit/>
          </a:bodyPr>
          <a:lstStyle/>
          <a:p>
            <a:pPr algn="ctr"/>
            <a:r>
              <a:rPr kumimoji="1" lang="ja-JP" altLang="en-US" sz="1100">
                <a:solidFill>
                  <a:schemeClr val="bg1"/>
                </a:solidFill>
              </a:rPr>
              <a:t>最大</a:t>
            </a:r>
            <a:r>
              <a:rPr kumimoji="1" lang="en-US" altLang="ja-JP" sz="1100">
                <a:solidFill>
                  <a:schemeClr val="bg1"/>
                </a:solidFill>
              </a:rPr>
              <a:t>24</a:t>
            </a:r>
            <a:r>
              <a:rPr kumimoji="1" lang="ja-JP" altLang="en-US" sz="1100">
                <a:solidFill>
                  <a:schemeClr val="bg1"/>
                </a:solidFill>
              </a:rPr>
              <a:t>台</a:t>
            </a:r>
          </a:p>
        </xdr:txBody>
      </xdr:sp>
      <xdr:sp macro="" textlink="">
        <xdr:nvSpPr>
          <xdr:cNvPr id="8" name="正方形/長方形 7">
            <a:extLst>
              <a:ext uri="{FF2B5EF4-FFF2-40B4-BE49-F238E27FC236}">
                <a16:creationId xmlns:a16="http://schemas.microsoft.com/office/drawing/2014/main" id="{7EAC4366-1082-4CAE-86FE-1751614307F8}"/>
              </a:ext>
            </a:extLst>
          </xdr:cNvPr>
          <xdr:cNvSpPr/>
        </xdr:nvSpPr>
        <xdr:spPr>
          <a:xfrm>
            <a:off x="17827641" y="2671086"/>
            <a:ext cx="3377179" cy="2045639"/>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正方形/長方形 8">
            <a:extLst>
              <a:ext uri="{FF2B5EF4-FFF2-40B4-BE49-F238E27FC236}">
                <a16:creationId xmlns:a16="http://schemas.microsoft.com/office/drawing/2014/main" id="{BB21D946-21EB-4357-AFA5-82517A505707}"/>
              </a:ext>
            </a:extLst>
          </xdr:cNvPr>
          <xdr:cNvSpPr/>
        </xdr:nvSpPr>
        <xdr:spPr>
          <a:xfrm>
            <a:off x="17827641" y="6892541"/>
            <a:ext cx="3377179" cy="2054937"/>
          </a:xfrm>
          <a:prstGeom prst="rect">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3.xml><?xml version="1.0" encoding="utf-8"?>
<xdr:wsDr xmlns:xdr="http://schemas.openxmlformats.org/drawingml/2006/spreadsheetDrawing" xmlns:a="http://schemas.openxmlformats.org/drawingml/2006/main">
  <xdr:oneCellAnchor>
    <xdr:from>
      <xdr:col>5</xdr:col>
      <xdr:colOff>85726</xdr:colOff>
      <xdr:row>26</xdr:row>
      <xdr:rowOff>38243</xdr:rowOff>
    </xdr:from>
    <xdr:ext cx="3905250" cy="323564"/>
    <xdr:sp macro="" textlink="">
      <xdr:nvSpPr>
        <xdr:cNvPr id="2" name="フローチャート: 代替処理 1">
          <a:extLst>
            <a:ext uri="{FF2B5EF4-FFF2-40B4-BE49-F238E27FC236}">
              <a16:creationId xmlns:a16="http://schemas.microsoft.com/office/drawing/2014/main" id="{294D8828-60E4-40C5-B46F-B86F4B7CD94E}"/>
            </a:ext>
          </a:extLst>
        </xdr:cNvPr>
        <xdr:cNvSpPr/>
      </xdr:nvSpPr>
      <xdr:spPr>
        <a:xfrm>
          <a:off x="4029076" y="5467493"/>
          <a:ext cx="3905250" cy="323564"/>
        </a:xfrm>
        <a:prstGeom prst="flowChartAlternateProcess">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ctr"/>
          <a:r>
            <a:rPr kumimoji="1" lang="ja-JP" altLang="en-US" sz="1200" b="1">
              <a:solidFill>
                <a:srgbClr val="FF0000"/>
              </a:solidFill>
            </a:rPr>
            <a:t>台数・能力の両方が「ＯＫ」となるように室内機を選定する</a:t>
          </a:r>
        </a:p>
      </xdr:txBody>
    </xdr:sp>
    <xdr:clientData/>
  </xdr:oneCellAnchor>
  <xdr:twoCellAnchor>
    <xdr:from>
      <xdr:col>6</xdr:col>
      <xdr:colOff>457200</xdr:colOff>
      <xdr:row>34</xdr:row>
      <xdr:rowOff>166946</xdr:rowOff>
    </xdr:from>
    <xdr:to>
      <xdr:col>10</xdr:col>
      <xdr:colOff>361950</xdr:colOff>
      <xdr:row>38</xdr:row>
      <xdr:rowOff>190500</xdr:rowOff>
    </xdr:to>
    <xdr:sp macro="" textlink="">
      <xdr:nvSpPr>
        <xdr:cNvPr id="3" name="角丸四角形吹き出し 2">
          <a:extLst>
            <a:ext uri="{FF2B5EF4-FFF2-40B4-BE49-F238E27FC236}">
              <a16:creationId xmlns:a16="http://schemas.microsoft.com/office/drawing/2014/main" id="{FA055385-13F6-429E-9508-3A79CA0FF484}"/>
            </a:ext>
          </a:extLst>
        </xdr:cNvPr>
        <xdr:cNvSpPr/>
      </xdr:nvSpPr>
      <xdr:spPr>
        <a:xfrm>
          <a:off x="4857750" y="7139246"/>
          <a:ext cx="2813050" cy="798254"/>
        </a:xfrm>
        <a:prstGeom prst="wedgeRoundRectCallout">
          <a:avLst>
            <a:gd name="adj1" fmla="val -118214"/>
            <a:gd name="adj2" fmla="val -119438"/>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7399702B-3E88-4707-A033-63D00695EB0C}"/>
            </a:ext>
          </a:extLst>
        </xdr:cNvPr>
        <xdr:cNvSpPr/>
      </xdr:nvSpPr>
      <xdr:spPr>
        <a:xfrm>
          <a:off x="3632200" y="10382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171450</xdr:colOff>
      <xdr:row>1</xdr:row>
      <xdr:rowOff>19050</xdr:rowOff>
    </xdr:from>
    <xdr:to>
      <xdr:col>11</xdr:col>
      <xdr:colOff>914400</xdr:colOff>
      <xdr:row>2</xdr:row>
      <xdr:rowOff>142875</xdr:rowOff>
    </xdr:to>
    <xdr:sp macro="" textlink="">
      <xdr:nvSpPr>
        <xdr:cNvPr id="3" name="テキスト ボックス 2">
          <a:extLst>
            <a:ext uri="{FF2B5EF4-FFF2-40B4-BE49-F238E27FC236}">
              <a16:creationId xmlns:a16="http://schemas.microsoft.com/office/drawing/2014/main" id="{CA76CFBF-05C3-4FD5-B8D6-45375D0CB65B}"/>
            </a:ext>
          </a:extLst>
        </xdr:cNvPr>
        <xdr:cNvSpPr txBox="1"/>
      </xdr:nvSpPr>
      <xdr:spPr>
        <a:xfrm>
          <a:off x="3060700" y="19050"/>
          <a:ext cx="2609850" cy="301625"/>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台のケースを除くすべて</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742950</xdr:colOff>
      <xdr:row>41</xdr:row>
      <xdr:rowOff>57150</xdr:rowOff>
    </xdr:from>
    <xdr:to>
      <xdr:col>9</xdr:col>
      <xdr:colOff>904875</xdr:colOff>
      <xdr:row>42</xdr:row>
      <xdr:rowOff>171450</xdr:rowOff>
    </xdr:to>
    <xdr:sp macro="" textlink="">
      <xdr:nvSpPr>
        <xdr:cNvPr id="2" name="下矢印 1">
          <a:extLst>
            <a:ext uri="{FF2B5EF4-FFF2-40B4-BE49-F238E27FC236}">
              <a16:creationId xmlns:a16="http://schemas.microsoft.com/office/drawing/2014/main" id="{BD7F6E9D-D6C6-46A2-91A6-AF17AC95E336}"/>
            </a:ext>
          </a:extLst>
        </xdr:cNvPr>
        <xdr:cNvSpPr/>
      </xdr:nvSpPr>
      <xdr:spPr>
        <a:xfrm>
          <a:off x="3632200" y="1037590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161925</xdr:colOff>
      <xdr:row>1</xdr:row>
      <xdr:rowOff>38100</xdr:rowOff>
    </xdr:from>
    <xdr:to>
      <xdr:col>11</xdr:col>
      <xdr:colOff>904875</xdr:colOff>
      <xdr:row>2</xdr:row>
      <xdr:rowOff>161925</xdr:rowOff>
    </xdr:to>
    <xdr:sp macro="" textlink="">
      <xdr:nvSpPr>
        <xdr:cNvPr id="3" name="テキスト ボックス 2">
          <a:extLst>
            <a:ext uri="{FF2B5EF4-FFF2-40B4-BE49-F238E27FC236}">
              <a16:creationId xmlns:a16="http://schemas.microsoft.com/office/drawing/2014/main" id="{C1B0C942-D562-4B1F-8634-9223A9B72E38}"/>
            </a:ext>
          </a:extLst>
        </xdr:cNvPr>
        <xdr:cNvSpPr txBox="1"/>
      </xdr:nvSpPr>
      <xdr:spPr>
        <a:xfrm>
          <a:off x="3051175" y="38100"/>
          <a:ext cx="2609850" cy="301625"/>
        </a:xfrm>
        <a:prstGeom prst="rect">
          <a:avLst/>
        </a:prstGeom>
        <a:solidFill>
          <a:schemeClr val="lt1"/>
        </a:solidFill>
        <a:ln w="2857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latin typeface="Meiryo UI" panose="020B0604030504040204" pitchFamily="50" charset="-128"/>
              <a:ea typeface="Meiryo UI" panose="020B0604030504040204" pitchFamily="50" charset="-128"/>
            </a:rPr>
            <a:t>AXHP160MA×3</a:t>
          </a:r>
          <a:r>
            <a:rPr kumimoji="1" lang="ja-JP" altLang="en-US" sz="1100">
              <a:latin typeface="Meiryo UI" panose="020B0604030504040204" pitchFamily="50" charset="-128"/>
              <a:ea typeface="Meiryo UI" panose="020B0604030504040204" pitchFamily="50" charset="-128"/>
            </a:rPr>
            <a:t>台のケースのみ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742950</xdr:colOff>
      <xdr:row>40</xdr:row>
      <xdr:rowOff>57150</xdr:rowOff>
    </xdr:from>
    <xdr:to>
      <xdr:col>9</xdr:col>
      <xdr:colOff>904875</xdr:colOff>
      <xdr:row>41</xdr:row>
      <xdr:rowOff>171450</xdr:rowOff>
    </xdr:to>
    <xdr:sp macro="" textlink="">
      <xdr:nvSpPr>
        <xdr:cNvPr id="2" name="下矢印 1">
          <a:extLst>
            <a:ext uri="{FF2B5EF4-FFF2-40B4-BE49-F238E27FC236}">
              <a16:creationId xmlns:a16="http://schemas.microsoft.com/office/drawing/2014/main" id="{C013FDDA-56E3-4B0F-9578-DB972AB63E01}"/>
            </a:ext>
          </a:extLst>
        </xdr:cNvPr>
        <xdr:cNvSpPr/>
      </xdr:nvSpPr>
      <xdr:spPr>
        <a:xfrm>
          <a:off x="3644900" y="10382250"/>
          <a:ext cx="962025" cy="381000"/>
        </a:xfrm>
        <a:prstGeom prst="downArrow">
          <a:avLst/>
        </a:prstGeom>
        <a:solidFill>
          <a:schemeClr val="accent6">
            <a:lumMod val="40000"/>
            <a:lumOff val="6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0</xdr:colOff>
      <xdr:row>21</xdr:row>
      <xdr:rowOff>0</xdr:rowOff>
    </xdr:from>
    <xdr:to>
      <xdr:col>12</xdr:col>
      <xdr:colOff>809625</xdr:colOff>
      <xdr:row>24</xdr:row>
      <xdr:rowOff>128329</xdr:rowOff>
    </xdr:to>
    <xdr:sp macro="" textlink="">
      <xdr:nvSpPr>
        <xdr:cNvPr id="3" name="角丸四角形吹き出し 2">
          <a:extLst>
            <a:ext uri="{FF2B5EF4-FFF2-40B4-BE49-F238E27FC236}">
              <a16:creationId xmlns:a16="http://schemas.microsoft.com/office/drawing/2014/main" id="{F0FA73BF-7845-4F29-A888-8A631177F225}"/>
            </a:ext>
          </a:extLst>
        </xdr:cNvPr>
        <xdr:cNvSpPr/>
      </xdr:nvSpPr>
      <xdr:spPr>
        <a:xfrm>
          <a:off x="3702050" y="4997450"/>
          <a:ext cx="2911475" cy="852229"/>
        </a:xfrm>
        <a:prstGeom prst="wedgeRoundRectCallout">
          <a:avLst>
            <a:gd name="adj1" fmla="val -51267"/>
            <a:gd name="adj2" fmla="val -135262"/>
            <a:gd name="adj3" fmla="val 1666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marL="0" indent="0" algn="l"/>
          <a:r>
            <a:rPr kumimoji="1" lang="ja-JP" altLang="en-US" sz="1400" b="1">
              <a:solidFill>
                <a:srgbClr val="FF0000"/>
              </a:solidFill>
              <a:latin typeface="+mn-lt"/>
              <a:ea typeface="+mn-ea"/>
              <a:cs typeface="+mn-cs"/>
            </a:rPr>
            <a:t>本シートの室内機は、図面・見積書と同一であること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20107;&#26989;&#37096;\&#22825;&#28982;&#12460;&#12473;&#21270;&#26222;&#21450;&#20419;&#36914;&#12464;&#12523;&#12540;&#12503;\&#9670;&#23550;&#24540;&#33021;&#21147;&#24375;&#21270;&#9670;\05&#65294;R2&#35036;&#27491;&#12288;&#20844;&#21215;&#35500;&#26126;&#20250;&#36039;&#26009;\&#20803;&#12487;&#12540;&#12479;\&#23460;&#20869;&#27231;&#25509;&#32154;&#21028;&#23450;&#12471;&#12540;&#12488;\GHP&#23460;&#20869;&#27231;&#25509;&#32154;&#21028;&#23450;&#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ＰＮ機(系統１) (原紙)"/>
      <sheetName val="ＰＮ機(記入例)"/>
      <sheetName val="ＹＮ機・ＤＫ機 (原紙) "/>
      <sheetName val="ＹＮ機・ＤＫ機 (記入例)"/>
      <sheetName val="ＡＮ機 (AXHP160MA×3台以外すべて) "/>
      <sheetName val="ＡＮ機 (AXHP160MA×3台) "/>
      <sheetName val="ＡＮ機 (記入例)"/>
      <sheetName val="ＡＮ室内機ﾃﾞｰﾀ（消さない）"/>
      <sheetName val="ＡＮ室内機情報など（消さない）"/>
      <sheetName val="ANブレーカー容量別突入電流、消費電力値"/>
    </sheetNames>
    <sheetDataSet>
      <sheetData sheetId="0"/>
      <sheetData sheetId="1"/>
      <sheetData sheetId="2"/>
      <sheetData sheetId="3"/>
      <sheetData sheetId="4"/>
      <sheetData sheetId="5"/>
      <sheetData sheetId="6"/>
      <sheetData sheetId="7">
        <row r="1">
          <cell r="A1" t="str">
            <v>型式</v>
          </cell>
          <cell r="B1" t="str">
            <v>室内機名称</v>
          </cell>
          <cell r="C1" t="str">
            <v>冷房能力(ｋW)</v>
          </cell>
          <cell r="D1" t="str">
            <v>突入電流A</v>
          </cell>
          <cell r="E1" t="str">
            <v>運転電流（50Hz)A</v>
          </cell>
          <cell r="F1" t="str">
            <v>運転電流（60Hz)A</v>
          </cell>
        </row>
        <row r="2">
          <cell r="A2" t="str">
            <v>AXCP112CD</v>
          </cell>
          <cell r="B2" t="str">
            <v>ダブルフロータイプ</v>
          </cell>
          <cell r="C2">
            <v>11.2</v>
          </cell>
          <cell r="D2">
            <v>7.4</v>
          </cell>
          <cell r="E2">
            <v>0.6</v>
          </cell>
          <cell r="F2">
            <v>0.6</v>
          </cell>
        </row>
        <row r="3">
          <cell r="A3" t="str">
            <v>AXCP140CD</v>
          </cell>
          <cell r="B3" t="str">
            <v>ダブルフロータイプ</v>
          </cell>
          <cell r="C3">
            <v>14</v>
          </cell>
          <cell r="D3">
            <v>7.4</v>
          </cell>
          <cell r="E3">
            <v>0.9</v>
          </cell>
          <cell r="F3">
            <v>0.9</v>
          </cell>
        </row>
        <row r="4">
          <cell r="A4" t="str">
            <v>AXCP160CD</v>
          </cell>
          <cell r="B4" t="str">
            <v>ダブルフロータイプ</v>
          </cell>
          <cell r="C4">
            <v>16</v>
          </cell>
          <cell r="D4">
            <v>7.4</v>
          </cell>
          <cell r="E4">
            <v>1.2</v>
          </cell>
          <cell r="F4">
            <v>1.2</v>
          </cell>
        </row>
        <row r="5">
          <cell r="A5" t="str">
            <v>AXCP45CD</v>
          </cell>
          <cell r="B5" t="str">
            <v>ダブルフロータイプ</v>
          </cell>
          <cell r="C5">
            <v>4.5</v>
          </cell>
          <cell r="D5">
            <v>3.8</v>
          </cell>
          <cell r="E5">
            <v>0.3</v>
          </cell>
          <cell r="F5">
            <v>0.3</v>
          </cell>
        </row>
        <row r="6">
          <cell r="A6" t="str">
            <v>AXCP56CD</v>
          </cell>
          <cell r="B6" t="str">
            <v>ダブルフロータイプ</v>
          </cell>
          <cell r="C6">
            <v>5.6</v>
          </cell>
          <cell r="D6">
            <v>3.8</v>
          </cell>
          <cell r="E6">
            <v>0.4</v>
          </cell>
          <cell r="F6">
            <v>0.4</v>
          </cell>
        </row>
        <row r="7">
          <cell r="A7" t="str">
            <v>AXCP71CD</v>
          </cell>
          <cell r="B7" t="str">
            <v>ダブルフロータイプ</v>
          </cell>
          <cell r="C7">
            <v>7.1</v>
          </cell>
          <cell r="D7">
            <v>3.8</v>
          </cell>
          <cell r="E7">
            <v>0.4</v>
          </cell>
          <cell r="F7">
            <v>0.4</v>
          </cell>
        </row>
        <row r="8">
          <cell r="A8" t="str">
            <v>AXCP80CD</v>
          </cell>
          <cell r="B8" t="str">
            <v>ダブルフロータイプ</v>
          </cell>
          <cell r="C8">
            <v>8</v>
          </cell>
          <cell r="D8">
            <v>3.8</v>
          </cell>
          <cell r="E8">
            <v>0.5</v>
          </cell>
          <cell r="F8">
            <v>0.5</v>
          </cell>
        </row>
        <row r="9">
          <cell r="A9" t="str">
            <v>AXCP90CD</v>
          </cell>
          <cell r="B9" t="str">
            <v>ダブルフロータイプ</v>
          </cell>
          <cell r="C9">
            <v>9</v>
          </cell>
          <cell r="D9">
            <v>7.4</v>
          </cell>
          <cell r="E9">
            <v>0.6</v>
          </cell>
          <cell r="F9">
            <v>0.6</v>
          </cell>
        </row>
        <row r="10">
          <cell r="A10" t="str">
            <v>AXFP112DB</v>
          </cell>
          <cell r="B10" t="str">
            <v>S-ラウンドフロータイプ</v>
          </cell>
          <cell r="C10">
            <v>11.2</v>
          </cell>
          <cell r="D10">
            <v>3.8</v>
          </cell>
          <cell r="E10">
            <v>1.3</v>
          </cell>
          <cell r="F10">
            <v>1.3</v>
          </cell>
        </row>
        <row r="11">
          <cell r="A11" t="str">
            <v>AXFP112MM</v>
          </cell>
          <cell r="B11" t="str">
            <v>ラウンドフロータイプ</v>
          </cell>
          <cell r="C11">
            <v>11.2</v>
          </cell>
          <cell r="D11">
            <v>3.8</v>
          </cell>
          <cell r="E11">
            <v>1.1000000000000001</v>
          </cell>
          <cell r="F11">
            <v>1.1000000000000001</v>
          </cell>
        </row>
        <row r="12">
          <cell r="A12" t="str">
            <v>AXFP140DB</v>
          </cell>
          <cell r="B12" t="str">
            <v>S-ラウンドフロータイプ</v>
          </cell>
          <cell r="C12">
            <v>14</v>
          </cell>
          <cell r="D12">
            <v>3.8</v>
          </cell>
          <cell r="E12">
            <v>1.3</v>
          </cell>
          <cell r="F12">
            <v>1.3</v>
          </cell>
        </row>
        <row r="13">
          <cell r="A13" t="str">
            <v>AXFP140MM</v>
          </cell>
          <cell r="B13" t="str">
            <v>ラウンドフロータイプ</v>
          </cell>
          <cell r="C13">
            <v>14</v>
          </cell>
          <cell r="D13">
            <v>3.8</v>
          </cell>
          <cell r="E13">
            <v>1.2</v>
          </cell>
          <cell r="F13">
            <v>1.2</v>
          </cell>
        </row>
        <row r="14">
          <cell r="A14" t="str">
            <v>AXFP160DB</v>
          </cell>
          <cell r="B14" t="str">
            <v>S-ラウンドフロータイプ</v>
          </cell>
          <cell r="C14">
            <v>16</v>
          </cell>
          <cell r="D14">
            <v>3.8</v>
          </cell>
          <cell r="E14">
            <v>1.3</v>
          </cell>
          <cell r="F14">
            <v>1.3</v>
          </cell>
        </row>
        <row r="15">
          <cell r="A15" t="str">
            <v>AXFP160MM</v>
          </cell>
          <cell r="B15" t="str">
            <v>ラウンドフロータイプ</v>
          </cell>
          <cell r="C15">
            <v>16</v>
          </cell>
          <cell r="D15">
            <v>3.8</v>
          </cell>
          <cell r="E15">
            <v>1.3</v>
          </cell>
          <cell r="F15">
            <v>1.3</v>
          </cell>
        </row>
        <row r="16">
          <cell r="A16" t="str">
            <v>AXFP45DB</v>
          </cell>
          <cell r="B16" t="str">
            <v>S-ラウンドフロータイプ</v>
          </cell>
          <cell r="C16">
            <v>4.5</v>
          </cell>
          <cell r="D16">
            <v>3.8</v>
          </cell>
          <cell r="E16">
            <v>0.3</v>
          </cell>
          <cell r="F16">
            <v>0.3</v>
          </cell>
        </row>
        <row r="17">
          <cell r="A17" t="str">
            <v>AXFP45MM</v>
          </cell>
          <cell r="B17" t="str">
            <v>ラウンドフロータイプ</v>
          </cell>
          <cell r="C17">
            <v>4.5</v>
          </cell>
          <cell r="D17">
            <v>3.8</v>
          </cell>
          <cell r="E17">
            <v>0.3</v>
          </cell>
          <cell r="F17">
            <v>0.3</v>
          </cell>
        </row>
        <row r="18">
          <cell r="A18" t="str">
            <v>AXFP56DB</v>
          </cell>
          <cell r="B18" t="str">
            <v>S-ラウンドフロータイプ</v>
          </cell>
          <cell r="C18">
            <v>5.6</v>
          </cell>
          <cell r="D18">
            <v>3.8</v>
          </cell>
          <cell r="E18">
            <v>0.3</v>
          </cell>
          <cell r="F18">
            <v>0.3</v>
          </cell>
        </row>
        <row r="19">
          <cell r="A19" t="str">
            <v>AXFP56MM</v>
          </cell>
          <cell r="B19" t="str">
            <v>ラウンドフロータイプ</v>
          </cell>
          <cell r="C19">
            <v>5.6</v>
          </cell>
          <cell r="D19">
            <v>3.8</v>
          </cell>
          <cell r="E19">
            <v>0.3</v>
          </cell>
          <cell r="F19">
            <v>0.3</v>
          </cell>
        </row>
        <row r="20">
          <cell r="A20" t="str">
            <v>AXFP71DB</v>
          </cell>
          <cell r="B20" t="str">
            <v>S-ラウンドフロータイプ</v>
          </cell>
          <cell r="C20">
            <v>7.1</v>
          </cell>
          <cell r="D20">
            <v>3.8</v>
          </cell>
          <cell r="E20">
            <v>0.4</v>
          </cell>
          <cell r="F20">
            <v>0.4</v>
          </cell>
        </row>
        <row r="21">
          <cell r="A21" t="str">
            <v>AXFP71MM</v>
          </cell>
          <cell r="B21" t="str">
            <v>ラウンドフロータイプ</v>
          </cell>
          <cell r="C21">
            <v>7.1</v>
          </cell>
          <cell r="D21">
            <v>3.8</v>
          </cell>
          <cell r="E21">
            <v>0.5</v>
          </cell>
          <cell r="F21">
            <v>0.5</v>
          </cell>
        </row>
        <row r="22">
          <cell r="A22" t="str">
            <v>AXFP80DB</v>
          </cell>
          <cell r="B22" t="str">
            <v>S-ラウンドフロータイプ</v>
          </cell>
          <cell r="C22">
            <v>8</v>
          </cell>
          <cell r="D22">
            <v>3.8</v>
          </cell>
          <cell r="E22">
            <v>0.5</v>
          </cell>
          <cell r="F22">
            <v>0.5</v>
          </cell>
        </row>
        <row r="23">
          <cell r="A23" t="str">
            <v>AXFP80MM</v>
          </cell>
          <cell r="B23" t="str">
            <v>ラウンドフロータイプ</v>
          </cell>
          <cell r="C23">
            <v>8</v>
          </cell>
          <cell r="D23">
            <v>3.8</v>
          </cell>
          <cell r="E23">
            <v>0.7</v>
          </cell>
          <cell r="F23">
            <v>0.7</v>
          </cell>
        </row>
        <row r="24">
          <cell r="A24" t="str">
            <v>AXFP90DB</v>
          </cell>
          <cell r="B24" t="str">
            <v>S-ラウンドフロータイプ</v>
          </cell>
          <cell r="C24">
            <v>9</v>
          </cell>
          <cell r="D24">
            <v>3.8</v>
          </cell>
          <cell r="E24">
            <v>0.8</v>
          </cell>
          <cell r="F24">
            <v>0.8</v>
          </cell>
        </row>
        <row r="25">
          <cell r="A25" t="str">
            <v>AXFP90MM</v>
          </cell>
          <cell r="B25" t="str">
            <v>ラウンドフロータイプ</v>
          </cell>
          <cell r="C25">
            <v>9</v>
          </cell>
          <cell r="D25">
            <v>3.8</v>
          </cell>
          <cell r="E25">
            <v>0.7</v>
          </cell>
          <cell r="F25">
            <v>0.7</v>
          </cell>
        </row>
        <row r="26">
          <cell r="A26" t="str">
            <v>AXHP112M</v>
          </cell>
          <cell r="B26" t="str">
            <v>天井吊形</v>
          </cell>
          <cell r="C26">
            <v>11.2</v>
          </cell>
          <cell r="D26">
            <v>4</v>
          </cell>
          <cell r="E26">
            <v>1</v>
          </cell>
          <cell r="F26">
            <v>1.3</v>
          </cell>
        </row>
        <row r="27">
          <cell r="A27" t="str">
            <v>AXHP112MA</v>
          </cell>
          <cell r="B27" t="str">
            <v>天井吊形</v>
          </cell>
          <cell r="C27">
            <v>11.2</v>
          </cell>
          <cell r="D27">
            <v>3.8</v>
          </cell>
          <cell r="E27">
            <v>1.3</v>
          </cell>
          <cell r="F27">
            <v>1.3</v>
          </cell>
        </row>
        <row r="28">
          <cell r="A28" t="str">
            <v>AXHP140M</v>
          </cell>
          <cell r="B28" t="str">
            <v>天井吊形</v>
          </cell>
          <cell r="C28">
            <v>14</v>
          </cell>
          <cell r="D28">
            <v>4</v>
          </cell>
          <cell r="E28">
            <v>1.1000000000000001</v>
          </cell>
          <cell r="F28">
            <v>1.4</v>
          </cell>
        </row>
        <row r="29">
          <cell r="A29" t="str">
            <v>AXHP140MA</v>
          </cell>
          <cell r="B29" t="str">
            <v>天井吊形</v>
          </cell>
          <cell r="C29">
            <v>14</v>
          </cell>
          <cell r="D29">
            <v>3.8</v>
          </cell>
          <cell r="E29">
            <v>1.4</v>
          </cell>
          <cell r="F29">
            <v>1.4</v>
          </cell>
        </row>
        <row r="30">
          <cell r="A30" t="str">
            <v>AXHP160M</v>
          </cell>
          <cell r="B30" t="str">
            <v>天井吊形</v>
          </cell>
          <cell r="C30">
            <v>16</v>
          </cell>
          <cell r="D30">
            <v>4</v>
          </cell>
          <cell r="E30">
            <v>1.1000000000000001</v>
          </cell>
          <cell r="F30">
            <v>1.4</v>
          </cell>
        </row>
        <row r="31">
          <cell r="A31" t="str">
            <v>AXHP160MA</v>
          </cell>
          <cell r="B31" t="str">
            <v>天井吊形</v>
          </cell>
          <cell r="C31">
            <v>16</v>
          </cell>
          <cell r="D31">
            <v>12.3</v>
          </cell>
          <cell r="E31">
            <v>1.9</v>
          </cell>
          <cell r="F31">
            <v>1.9</v>
          </cell>
        </row>
        <row r="32">
          <cell r="A32" t="str">
            <v>AXHP45MA</v>
          </cell>
          <cell r="B32" t="str">
            <v>天井吊形</v>
          </cell>
          <cell r="C32">
            <v>4.5</v>
          </cell>
          <cell r="D32">
            <v>3.8</v>
          </cell>
          <cell r="E32">
            <v>0.6</v>
          </cell>
          <cell r="F32">
            <v>0.6</v>
          </cell>
        </row>
        <row r="33">
          <cell r="A33" t="str">
            <v>AXHP56MA</v>
          </cell>
          <cell r="B33" t="str">
            <v>天井吊形</v>
          </cell>
          <cell r="C33">
            <v>5.6</v>
          </cell>
          <cell r="D33">
            <v>3.8</v>
          </cell>
          <cell r="E33">
            <v>0.6</v>
          </cell>
          <cell r="F33">
            <v>0.6</v>
          </cell>
        </row>
        <row r="34">
          <cell r="A34" t="str">
            <v>AXHP71M</v>
          </cell>
          <cell r="B34" t="str">
            <v>天井吊形</v>
          </cell>
          <cell r="C34">
            <v>7.1</v>
          </cell>
          <cell r="D34">
            <v>4</v>
          </cell>
          <cell r="E34">
            <v>0.6</v>
          </cell>
          <cell r="F34">
            <v>0.6</v>
          </cell>
        </row>
        <row r="35">
          <cell r="A35" t="str">
            <v>AXHP71MA</v>
          </cell>
          <cell r="B35" t="str">
            <v>天井吊形</v>
          </cell>
          <cell r="C35">
            <v>7.1</v>
          </cell>
          <cell r="D35">
            <v>3.8</v>
          </cell>
          <cell r="E35">
            <v>0.6</v>
          </cell>
          <cell r="F35">
            <v>0.6</v>
          </cell>
        </row>
        <row r="36">
          <cell r="A36" t="str">
            <v>AXHP80M</v>
          </cell>
          <cell r="B36" t="str">
            <v>天井吊形</v>
          </cell>
          <cell r="C36">
            <v>8</v>
          </cell>
          <cell r="D36">
            <v>4</v>
          </cell>
          <cell r="E36">
            <v>0.6</v>
          </cell>
          <cell r="F36">
            <v>0.6</v>
          </cell>
        </row>
        <row r="37">
          <cell r="A37" t="str">
            <v>AXHP80MA</v>
          </cell>
          <cell r="B37" t="str">
            <v>天井吊形</v>
          </cell>
          <cell r="C37">
            <v>8</v>
          </cell>
          <cell r="D37">
            <v>3.8</v>
          </cell>
          <cell r="E37">
            <v>0.6</v>
          </cell>
          <cell r="F37">
            <v>0.6</v>
          </cell>
        </row>
        <row r="38">
          <cell r="A38" t="str">
            <v>AXHP90M</v>
          </cell>
          <cell r="B38" t="str">
            <v>天井吊形</v>
          </cell>
          <cell r="C38">
            <v>9</v>
          </cell>
          <cell r="D38">
            <v>4</v>
          </cell>
          <cell r="E38">
            <v>0.9</v>
          </cell>
          <cell r="F38">
            <v>1.2</v>
          </cell>
        </row>
        <row r="39">
          <cell r="A39" t="str">
            <v>AXHP90MA</v>
          </cell>
          <cell r="B39" t="str">
            <v>天井吊形</v>
          </cell>
          <cell r="C39">
            <v>9</v>
          </cell>
          <cell r="D39">
            <v>3.8</v>
          </cell>
          <cell r="E39">
            <v>1.2</v>
          </cell>
          <cell r="F39">
            <v>1.2</v>
          </cell>
        </row>
        <row r="40">
          <cell r="A40" t="str">
            <v>AXKP45CB</v>
          </cell>
          <cell r="B40" t="str">
            <v>シングルフロータイプ</v>
          </cell>
          <cell r="C40">
            <v>4.5</v>
          </cell>
          <cell r="D40">
            <v>3.8</v>
          </cell>
          <cell r="E40">
            <v>0.4</v>
          </cell>
          <cell r="F40">
            <v>0.4</v>
          </cell>
        </row>
        <row r="41">
          <cell r="A41" t="str">
            <v>AXKP56CB</v>
          </cell>
          <cell r="B41" t="str">
            <v>シングルフロータイプ</v>
          </cell>
          <cell r="C41">
            <v>5.6</v>
          </cell>
          <cell r="D41">
            <v>3.8</v>
          </cell>
          <cell r="E41">
            <v>0.6</v>
          </cell>
          <cell r="F41">
            <v>0.6</v>
          </cell>
        </row>
        <row r="42">
          <cell r="A42" t="str">
            <v>AXKP71CB</v>
          </cell>
          <cell r="B42" t="str">
            <v>シングルフロータイプ</v>
          </cell>
          <cell r="C42">
            <v>7.1</v>
          </cell>
          <cell r="D42">
            <v>3.8</v>
          </cell>
          <cell r="E42">
            <v>0.6</v>
          </cell>
          <cell r="F42">
            <v>0.6</v>
          </cell>
        </row>
        <row r="43">
          <cell r="A43" t="str">
            <v>AXMP112CB</v>
          </cell>
          <cell r="B43" t="str">
            <v>天井埋込ダクト形</v>
          </cell>
          <cell r="C43">
            <v>11.2</v>
          </cell>
          <cell r="D43">
            <v>7.4</v>
          </cell>
          <cell r="E43">
            <v>2.4</v>
          </cell>
          <cell r="F43">
            <v>2.4</v>
          </cell>
        </row>
        <row r="44">
          <cell r="A44" t="str">
            <v>AXMP140CB</v>
          </cell>
          <cell r="B44" t="str">
            <v>天井埋込ダクト形</v>
          </cell>
          <cell r="C44">
            <v>14</v>
          </cell>
          <cell r="D44">
            <v>7.4</v>
          </cell>
          <cell r="E44">
            <v>2.9</v>
          </cell>
          <cell r="F44">
            <v>2.9</v>
          </cell>
        </row>
        <row r="45">
          <cell r="A45" t="str">
            <v>AXMP160CB</v>
          </cell>
          <cell r="B45" t="str">
            <v>天井埋込ダクト形</v>
          </cell>
          <cell r="C45">
            <v>16</v>
          </cell>
          <cell r="D45">
            <v>7.4</v>
          </cell>
          <cell r="E45">
            <v>2.9</v>
          </cell>
          <cell r="F45">
            <v>2.9</v>
          </cell>
        </row>
        <row r="46">
          <cell r="A46" t="str">
            <v>AXMP45CB</v>
          </cell>
          <cell r="B46" t="str">
            <v>天井埋込ダクト形</v>
          </cell>
          <cell r="C46">
            <v>4.5</v>
          </cell>
          <cell r="D46">
            <v>7.4</v>
          </cell>
          <cell r="E46">
            <v>1.2</v>
          </cell>
          <cell r="F46">
            <v>1.2</v>
          </cell>
        </row>
        <row r="47">
          <cell r="A47" t="str">
            <v>AXMP56CB</v>
          </cell>
          <cell r="B47" t="str">
            <v>天井埋込ダクト形</v>
          </cell>
          <cell r="C47">
            <v>5.6</v>
          </cell>
          <cell r="D47">
            <v>7.4</v>
          </cell>
          <cell r="E47">
            <v>1.2</v>
          </cell>
          <cell r="F47">
            <v>1.2</v>
          </cell>
        </row>
        <row r="48">
          <cell r="A48" t="str">
            <v>AXMP71CB</v>
          </cell>
          <cell r="B48" t="str">
            <v>天井埋込ダクト形</v>
          </cell>
          <cell r="C48">
            <v>7.1</v>
          </cell>
          <cell r="D48">
            <v>7.4</v>
          </cell>
          <cell r="E48">
            <v>1.5</v>
          </cell>
          <cell r="F48">
            <v>1.5</v>
          </cell>
        </row>
        <row r="49">
          <cell r="A49" t="str">
            <v>AXMP90CB</v>
          </cell>
          <cell r="B49" t="str">
            <v>天井埋込ダクト形</v>
          </cell>
          <cell r="C49">
            <v>9</v>
          </cell>
          <cell r="D49">
            <v>7.4</v>
          </cell>
          <cell r="E49">
            <v>2.2000000000000002</v>
          </cell>
          <cell r="F49">
            <v>2.2000000000000002</v>
          </cell>
        </row>
      </sheetData>
      <sheetData sheetId="8">
        <row r="6">
          <cell r="B6">
            <v>50</v>
          </cell>
          <cell r="D6" t="str">
            <v>〇</v>
          </cell>
          <cell r="G6" t="str">
            <v>〇</v>
          </cell>
          <cell r="H6" t="str">
            <v>停電時利用室内機が100%を超えるため100%以下に調整してください。もしくは100%を超える室内機は補助対象外として申請してください。</v>
          </cell>
          <cell r="I6" t="str">
            <v>〇　室内機入力欄の緑色ハッチングの室内機が補助対象予定。</v>
          </cell>
        </row>
        <row r="7">
          <cell r="B7">
            <v>60</v>
          </cell>
          <cell r="D7" t="str">
            <v>×</v>
          </cell>
          <cell r="G7" t="str">
            <v>×</v>
          </cell>
          <cell r="I7" t="str">
            <v>条件付〇　停電時利用室内機が100%を超えるため100%以下に調整してください。もしくは100%を超える室内機は補助対象外として申請してください。</v>
          </cell>
        </row>
      </sheetData>
      <sheetData sheetId="9">
        <row r="1">
          <cell r="A1" t="str">
            <v>遮断器容量(A)</v>
          </cell>
          <cell r="B1" t="str">
            <v>電力負荷(kVA)</v>
          </cell>
          <cell r="C1" t="str">
            <v>突入電流基準値(A)</v>
          </cell>
          <cell r="D1" t="str">
            <v>消費電流基準値(A)</v>
          </cell>
        </row>
        <row r="2">
          <cell r="A2">
            <v>10</v>
          </cell>
          <cell r="B2">
            <v>1</v>
          </cell>
          <cell r="C2">
            <v>38</v>
          </cell>
          <cell r="D2">
            <v>10</v>
          </cell>
        </row>
        <row r="3">
          <cell r="A3">
            <v>15</v>
          </cell>
          <cell r="B3">
            <v>1.5</v>
          </cell>
          <cell r="C3">
            <v>35.5</v>
          </cell>
          <cell r="D3">
            <v>7.5</v>
          </cell>
        </row>
        <row r="4">
          <cell r="A4">
            <v>20</v>
          </cell>
          <cell r="B4">
            <v>2</v>
          </cell>
          <cell r="C4">
            <v>33</v>
          </cell>
          <cell r="D4">
            <v>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E5C22-3D78-42B3-BB2C-FF4142D846BE}">
  <sheetPr>
    <tabColor rgb="FF92D050"/>
    <pageSetUpPr fitToPage="1"/>
  </sheetPr>
  <dimension ref="B1:AC90"/>
  <sheetViews>
    <sheetView showGridLines="0" tabSelected="1" view="pageBreakPreview" zoomScale="55" zoomScaleNormal="100" zoomScaleSheetLayoutView="55" workbookViewId="0">
      <selection activeCell="O11" sqref="O11"/>
    </sheetView>
  </sheetViews>
  <sheetFormatPr defaultRowHeight="13" x14ac:dyDescent="0.55000000000000004"/>
  <cols>
    <col min="1" max="1" width="1" style="2" customWidth="1"/>
    <col min="2" max="2" width="19.58203125" style="2" customWidth="1"/>
    <col min="3" max="3" width="8" style="2" customWidth="1"/>
    <col min="4" max="4" width="4.75" style="2" customWidth="1"/>
    <col min="5" max="5" width="6.75" style="2" customWidth="1"/>
    <col min="6" max="12" width="10.08203125" style="2" customWidth="1"/>
    <col min="13" max="14" width="10.08203125" style="3" customWidth="1"/>
    <col min="15" max="15" width="7.58203125" style="3" customWidth="1"/>
    <col min="16" max="16" width="7.58203125" style="2" customWidth="1"/>
    <col min="17" max="17" width="7.33203125" style="2" bestFit="1" customWidth="1"/>
    <col min="18" max="18" width="15.33203125" style="2" customWidth="1"/>
    <col min="19" max="19" width="4.5" style="2" customWidth="1"/>
    <col min="20" max="20" width="5.08203125" style="2" bestFit="1" customWidth="1"/>
    <col min="21" max="21" width="9" style="2" bestFit="1" customWidth="1"/>
    <col min="22" max="22" width="5.5" style="2" bestFit="1" customWidth="1"/>
    <col min="23" max="25" width="5.08203125" style="2" bestFit="1" customWidth="1"/>
    <col min="26" max="26" width="7.33203125" style="2" bestFit="1" customWidth="1"/>
    <col min="27" max="29" width="5.08203125" style="2" bestFit="1" customWidth="1"/>
    <col min="30" max="30" width="4" style="2" bestFit="1" customWidth="1"/>
    <col min="31" max="36" width="5.08203125" style="2" bestFit="1" customWidth="1"/>
    <col min="37" max="256" width="8.58203125" style="2"/>
    <col min="257" max="257" width="3.08203125" style="2" customWidth="1"/>
    <col min="258" max="258" width="19.58203125" style="2" customWidth="1"/>
    <col min="259" max="259" width="8" style="2" customWidth="1"/>
    <col min="260" max="260" width="4.75" style="2" customWidth="1"/>
    <col min="261" max="261" width="6.75" style="2" customWidth="1"/>
    <col min="262" max="270" width="10.08203125" style="2" customWidth="1"/>
    <col min="271" max="272" width="7.58203125" style="2" customWidth="1"/>
    <col min="273" max="273" width="7.33203125" style="2" bestFit="1" customWidth="1"/>
    <col min="274" max="274" width="15.33203125" style="2" customWidth="1"/>
    <col min="275" max="275" width="4.5" style="2" customWidth="1"/>
    <col min="276" max="276" width="5.08203125" style="2" bestFit="1" customWidth="1"/>
    <col min="277" max="277" width="9" style="2" bestFit="1" customWidth="1"/>
    <col min="278" max="278" width="5.5" style="2" bestFit="1" customWidth="1"/>
    <col min="279" max="281" width="5.08203125" style="2" bestFit="1" customWidth="1"/>
    <col min="282" max="282" width="7.33203125" style="2" bestFit="1" customWidth="1"/>
    <col min="283" max="285" width="5.08203125" style="2" bestFit="1" customWidth="1"/>
    <col min="286" max="286" width="4" style="2" bestFit="1" customWidth="1"/>
    <col min="287" max="292" width="5.08203125" style="2" bestFit="1" customWidth="1"/>
    <col min="293" max="512" width="8.58203125" style="2"/>
    <col min="513" max="513" width="3.08203125" style="2" customWidth="1"/>
    <col min="514" max="514" width="19.58203125" style="2" customWidth="1"/>
    <col min="515" max="515" width="8" style="2" customWidth="1"/>
    <col min="516" max="516" width="4.75" style="2" customWidth="1"/>
    <col min="517" max="517" width="6.75" style="2" customWidth="1"/>
    <col min="518" max="526" width="10.08203125" style="2" customWidth="1"/>
    <col min="527" max="528" width="7.58203125" style="2" customWidth="1"/>
    <col min="529" max="529" width="7.33203125" style="2" bestFit="1" customWidth="1"/>
    <col min="530" max="530" width="15.33203125" style="2" customWidth="1"/>
    <col min="531" max="531" width="4.5" style="2" customWidth="1"/>
    <col min="532" max="532" width="5.08203125" style="2" bestFit="1" customWidth="1"/>
    <col min="533" max="533" width="9" style="2" bestFit="1" customWidth="1"/>
    <col min="534" max="534" width="5.5" style="2" bestFit="1" customWidth="1"/>
    <col min="535" max="537" width="5.08203125" style="2" bestFit="1" customWidth="1"/>
    <col min="538" max="538" width="7.33203125" style="2" bestFit="1" customWidth="1"/>
    <col min="539" max="541" width="5.08203125" style="2" bestFit="1" customWidth="1"/>
    <col min="542" max="542" width="4" style="2" bestFit="1" customWidth="1"/>
    <col min="543" max="548" width="5.08203125" style="2" bestFit="1" customWidth="1"/>
    <col min="549" max="768" width="8.58203125" style="2"/>
    <col min="769" max="769" width="3.08203125" style="2" customWidth="1"/>
    <col min="770" max="770" width="19.58203125" style="2" customWidth="1"/>
    <col min="771" max="771" width="8" style="2" customWidth="1"/>
    <col min="772" max="772" width="4.75" style="2" customWidth="1"/>
    <col min="773" max="773" width="6.75" style="2" customWidth="1"/>
    <col min="774" max="782" width="10.08203125" style="2" customWidth="1"/>
    <col min="783" max="784" width="7.58203125" style="2" customWidth="1"/>
    <col min="785" max="785" width="7.33203125" style="2" bestFit="1" customWidth="1"/>
    <col min="786" max="786" width="15.33203125" style="2" customWidth="1"/>
    <col min="787" max="787" width="4.5" style="2" customWidth="1"/>
    <col min="788" max="788" width="5.08203125" style="2" bestFit="1" customWidth="1"/>
    <col min="789" max="789" width="9" style="2" bestFit="1" customWidth="1"/>
    <col min="790" max="790" width="5.5" style="2" bestFit="1" customWidth="1"/>
    <col min="791" max="793" width="5.08203125" style="2" bestFit="1" customWidth="1"/>
    <col min="794" max="794" width="7.33203125" style="2" bestFit="1" customWidth="1"/>
    <col min="795" max="797" width="5.08203125" style="2" bestFit="1" customWidth="1"/>
    <col min="798" max="798" width="4" style="2" bestFit="1" customWidth="1"/>
    <col min="799" max="804" width="5.08203125" style="2" bestFit="1" customWidth="1"/>
    <col min="805" max="1024" width="8.58203125" style="2"/>
    <col min="1025" max="1025" width="3.08203125" style="2" customWidth="1"/>
    <col min="1026" max="1026" width="19.58203125" style="2" customWidth="1"/>
    <col min="1027" max="1027" width="8" style="2" customWidth="1"/>
    <col min="1028" max="1028" width="4.75" style="2" customWidth="1"/>
    <col min="1029" max="1029" width="6.75" style="2" customWidth="1"/>
    <col min="1030" max="1038" width="10.08203125" style="2" customWidth="1"/>
    <col min="1039" max="1040" width="7.58203125" style="2" customWidth="1"/>
    <col min="1041" max="1041" width="7.33203125" style="2" bestFit="1" customWidth="1"/>
    <col min="1042" max="1042" width="15.33203125" style="2" customWidth="1"/>
    <col min="1043" max="1043" width="4.5" style="2" customWidth="1"/>
    <col min="1044" max="1044" width="5.08203125" style="2" bestFit="1" customWidth="1"/>
    <col min="1045" max="1045" width="9" style="2" bestFit="1" customWidth="1"/>
    <col min="1046" max="1046" width="5.5" style="2" bestFit="1" customWidth="1"/>
    <col min="1047" max="1049" width="5.08203125" style="2" bestFit="1" customWidth="1"/>
    <col min="1050" max="1050" width="7.33203125" style="2" bestFit="1" customWidth="1"/>
    <col min="1051" max="1053" width="5.08203125" style="2" bestFit="1" customWidth="1"/>
    <col min="1054" max="1054" width="4" style="2" bestFit="1" customWidth="1"/>
    <col min="1055" max="1060" width="5.08203125" style="2" bestFit="1" customWidth="1"/>
    <col min="1061" max="1280" width="8.58203125" style="2"/>
    <col min="1281" max="1281" width="3.08203125" style="2" customWidth="1"/>
    <col min="1282" max="1282" width="19.58203125" style="2" customWidth="1"/>
    <col min="1283" max="1283" width="8" style="2" customWidth="1"/>
    <col min="1284" max="1284" width="4.75" style="2" customWidth="1"/>
    <col min="1285" max="1285" width="6.75" style="2" customWidth="1"/>
    <col min="1286" max="1294" width="10.08203125" style="2" customWidth="1"/>
    <col min="1295" max="1296" width="7.58203125" style="2" customWidth="1"/>
    <col min="1297" max="1297" width="7.33203125" style="2" bestFit="1" customWidth="1"/>
    <col min="1298" max="1298" width="15.33203125" style="2" customWidth="1"/>
    <col min="1299" max="1299" width="4.5" style="2" customWidth="1"/>
    <col min="1300" max="1300" width="5.08203125" style="2" bestFit="1" customWidth="1"/>
    <col min="1301" max="1301" width="9" style="2" bestFit="1" customWidth="1"/>
    <col min="1302" max="1302" width="5.5" style="2" bestFit="1" customWidth="1"/>
    <col min="1303" max="1305" width="5.08203125" style="2" bestFit="1" customWidth="1"/>
    <col min="1306" max="1306" width="7.33203125" style="2" bestFit="1" customWidth="1"/>
    <col min="1307" max="1309" width="5.08203125" style="2" bestFit="1" customWidth="1"/>
    <col min="1310" max="1310" width="4" style="2" bestFit="1" customWidth="1"/>
    <col min="1311" max="1316" width="5.08203125" style="2" bestFit="1" customWidth="1"/>
    <col min="1317" max="1536" width="8.58203125" style="2"/>
    <col min="1537" max="1537" width="3.08203125" style="2" customWidth="1"/>
    <col min="1538" max="1538" width="19.58203125" style="2" customWidth="1"/>
    <col min="1539" max="1539" width="8" style="2" customWidth="1"/>
    <col min="1540" max="1540" width="4.75" style="2" customWidth="1"/>
    <col min="1541" max="1541" width="6.75" style="2" customWidth="1"/>
    <col min="1542" max="1550" width="10.08203125" style="2" customWidth="1"/>
    <col min="1551" max="1552" width="7.58203125" style="2" customWidth="1"/>
    <col min="1553" max="1553" width="7.33203125" style="2" bestFit="1" customWidth="1"/>
    <col min="1554" max="1554" width="15.33203125" style="2" customWidth="1"/>
    <col min="1555" max="1555" width="4.5" style="2" customWidth="1"/>
    <col min="1556" max="1556" width="5.08203125" style="2" bestFit="1" customWidth="1"/>
    <col min="1557" max="1557" width="9" style="2" bestFit="1" customWidth="1"/>
    <col min="1558" max="1558" width="5.5" style="2" bestFit="1" customWidth="1"/>
    <col min="1559" max="1561" width="5.08203125" style="2" bestFit="1" customWidth="1"/>
    <col min="1562" max="1562" width="7.33203125" style="2" bestFit="1" customWidth="1"/>
    <col min="1563" max="1565" width="5.08203125" style="2" bestFit="1" customWidth="1"/>
    <col min="1566" max="1566" width="4" style="2" bestFit="1" customWidth="1"/>
    <col min="1567" max="1572" width="5.08203125" style="2" bestFit="1" customWidth="1"/>
    <col min="1573" max="1792" width="8.58203125" style="2"/>
    <col min="1793" max="1793" width="3.08203125" style="2" customWidth="1"/>
    <col min="1794" max="1794" width="19.58203125" style="2" customWidth="1"/>
    <col min="1795" max="1795" width="8" style="2" customWidth="1"/>
    <col min="1796" max="1796" width="4.75" style="2" customWidth="1"/>
    <col min="1797" max="1797" width="6.75" style="2" customWidth="1"/>
    <col min="1798" max="1806" width="10.08203125" style="2" customWidth="1"/>
    <col min="1807" max="1808" width="7.58203125" style="2" customWidth="1"/>
    <col min="1809" max="1809" width="7.33203125" style="2" bestFit="1" customWidth="1"/>
    <col min="1810" max="1810" width="15.33203125" style="2" customWidth="1"/>
    <col min="1811" max="1811" width="4.5" style="2" customWidth="1"/>
    <col min="1812" max="1812" width="5.08203125" style="2" bestFit="1" customWidth="1"/>
    <col min="1813" max="1813" width="9" style="2" bestFit="1" customWidth="1"/>
    <col min="1814" max="1814" width="5.5" style="2" bestFit="1" customWidth="1"/>
    <col min="1815" max="1817" width="5.08203125" style="2" bestFit="1" customWidth="1"/>
    <col min="1818" max="1818" width="7.33203125" style="2" bestFit="1" customWidth="1"/>
    <col min="1819" max="1821" width="5.08203125" style="2" bestFit="1" customWidth="1"/>
    <col min="1822" max="1822" width="4" style="2" bestFit="1" customWidth="1"/>
    <col min="1823" max="1828" width="5.08203125" style="2" bestFit="1" customWidth="1"/>
    <col min="1829" max="2048" width="8.58203125" style="2"/>
    <col min="2049" max="2049" width="3.08203125" style="2" customWidth="1"/>
    <col min="2050" max="2050" width="19.58203125" style="2" customWidth="1"/>
    <col min="2051" max="2051" width="8" style="2" customWidth="1"/>
    <col min="2052" max="2052" width="4.75" style="2" customWidth="1"/>
    <col min="2053" max="2053" width="6.75" style="2" customWidth="1"/>
    <col min="2054" max="2062" width="10.08203125" style="2" customWidth="1"/>
    <col min="2063" max="2064" width="7.58203125" style="2" customWidth="1"/>
    <col min="2065" max="2065" width="7.33203125" style="2" bestFit="1" customWidth="1"/>
    <col min="2066" max="2066" width="15.33203125" style="2" customWidth="1"/>
    <col min="2067" max="2067" width="4.5" style="2" customWidth="1"/>
    <col min="2068" max="2068" width="5.08203125" style="2" bestFit="1" customWidth="1"/>
    <col min="2069" max="2069" width="9" style="2" bestFit="1" customWidth="1"/>
    <col min="2070" max="2070" width="5.5" style="2" bestFit="1" customWidth="1"/>
    <col min="2071" max="2073" width="5.08203125" style="2" bestFit="1" customWidth="1"/>
    <col min="2074" max="2074" width="7.33203125" style="2" bestFit="1" customWidth="1"/>
    <col min="2075" max="2077" width="5.08203125" style="2" bestFit="1" customWidth="1"/>
    <col min="2078" max="2078" width="4" style="2" bestFit="1" customWidth="1"/>
    <col min="2079" max="2084" width="5.08203125" style="2" bestFit="1" customWidth="1"/>
    <col min="2085" max="2304" width="8.58203125" style="2"/>
    <col min="2305" max="2305" width="3.08203125" style="2" customWidth="1"/>
    <col min="2306" max="2306" width="19.58203125" style="2" customWidth="1"/>
    <col min="2307" max="2307" width="8" style="2" customWidth="1"/>
    <col min="2308" max="2308" width="4.75" style="2" customWidth="1"/>
    <col min="2309" max="2309" width="6.75" style="2" customWidth="1"/>
    <col min="2310" max="2318" width="10.08203125" style="2" customWidth="1"/>
    <col min="2319" max="2320" width="7.58203125" style="2" customWidth="1"/>
    <col min="2321" max="2321" width="7.33203125" style="2" bestFit="1" customWidth="1"/>
    <col min="2322" max="2322" width="15.33203125" style="2" customWidth="1"/>
    <col min="2323" max="2323" width="4.5" style="2" customWidth="1"/>
    <col min="2324" max="2324" width="5.08203125" style="2" bestFit="1" customWidth="1"/>
    <col min="2325" max="2325" width="9" style="2" bestFit="1" customWidth="1"/>
    <col min="2326" max="2326" width="5.5" style="2" bestFit="1" customWidth="1"/>
    <col min="2327" max="2329" width="5.08203125" style="2" bestFit="1" customWidth="1"/>
    <col min="2330" max="2330" width="7.33203125" style="2" bestFit="1" customWidth="1"/>
    <col min="2331" max="2333" width="5.08203125" style="2" bestFit="1" customWidth="1"/>
    <col min="2334" max="2334" width="4" style="2" bestFit="1" customWidth="1"/>
    <col min="2335" max="2340" width="5.08203125" style="2" bestFit="1" customWidth="1"/>
    <col min="2341" max="2560" width="8.58203125" style="2"/>
    <col min="2561" max="2561" width="3.08203125" style="2" customWidth="1"/>
    <col min="2562" max="2562" width="19.58203125" style="2" customWidth="1"/>
    <col min="2563" max="2563" width="8" style="2" customWidth="1"/>
    <col min="2564" max="2564" width="4.75" style="2" customWidth="1"/>
    <col min="2565" max="2565" width="6.75" style="2" customWidth="1"/>
    <col min="2566" max="2574" width="10.08203125" style="2" customWidth="1"/>
    <col min="2575" max="2576" width="7.58203125" style="2" customWidth="1"/>
    <col min="2577" max="2577" width="7.33203125" style="2" bestFit="1" customWidth="1"/>
    <col min="2578" max="2578" width="15.33203125" style="2" customWidth="1"/>
    <col min="2579" max="2579" width="4.5" style="2" customWidth="1"/>
    <col min="2580" max="2580" width="5.08203125" style="2" bestFit="1" customWidth="1"/>
    <col min="2581" max="2581" width="9" style="2" bestFit="1" customWidth="1"/>
    <col min="2582" max="2582" width="5.5" style="2" bestFit="1" customWidth="1"/>
    <col min="2583" max="2585" width="5.08203125" style="2" bestFit="1" customWidth="1"/>
    <col min="2586" max="2586" width="7.33203125" style="2" bestFit="1" customWidth="1"/>
    <col min="2587" max="2589" width="5.08203125" style="2" bestFit="1" customWidth="1"/>
    <col min="2590" max="2590" width="4" style="2" bestFit="1" customWidth="1"/>
    <col min="2591" max="2596" width="5.08203125" style="2" bestFit="1" customWidth="1"/>
    <col min="2597" max="2816" width="8.58203125" style="2"/>
    <col min="2817" max="2817" width="3.08203125" style="2" customWidth="1"/>
    <col min="2818" max="2818" width="19.58203125" style="2" customWidth="1"/>
    <col min="2819" max="2819" width="8" style="2" customWidth="1"/>
    <col min="2820" max="2820" width="4.75" style="2" customWidth="1"/>
    <col min="2821" max="2821" width="6.75" style="2" customWidth="1"/>
    <col min="2822" max="2830" width="10.08203125" style="2" customWidth="1"/>
    <col min="2831" max="2832" width="7.58203125" style="2" customWidth="1"/>
    <col min="2833" max="2833" width="7.33203125" style="2" bestFit="1" customWidth="1"/>
    <col min="2834" max="2834" width="15.33203125" style="2" customWidth="1"/>
    <col min="2835" max="2835" width="4.5" style="2" customWidth="1"/>
    <col min="2836" max="2836" width="5.08203125" style="2" bestFit="1" customWidth="1"/>
    <col min="2837" max="2837" width="9" style="2" bestFit="1" customWidth="1"/>
    <col min="2838" max="2838" width="5.5" style="2" bestFit="1" customWidth="1"/>
    <col min="2839" max="2841" width="5.08203125" style="2" bestFit="1" customWidth="1"/>
    <col min="2842" max="2842" width="7.33203125" style="2" bestFit="1" customWidth="1"/>
    <col min="2843" max="2845" width="5.08203125" style="2" bestFit="1" customWidth="1"/>
    <col min="2846" max="2846" width="4" style="2" bestFit="1" customWidth="1"/>
    <col min="2847" max="2852" width="5.08203125" style="2" bestFit="1" customWidth="1"/>
    <col min="2853" max="3072" width="8.58203125" style="2"/>
    <col min="3073" max="3073" width="3.08203125" style="2" customWidth="1"/>
    <col min="3074" max="3074" width="19.58203125" style="2" customWidth="1"/>
    <col min="3075" max="3075" width="8" style="2" customWidth="1"/>
    <col min="3076" max="3076" width="4.75" style="2" customWidth="1"/>
    <col min="3077" max="3077" width="6.75" style="2" customWidth="1"/>
    <col min="3078" max="3086" width="10.08203125" style="2" customWidth="1"/>
    <col min="3087" max="3088" width="7.58203125" style="2" customWidth="1"/>
    <col min="3089" max="3089" width="7.33203125" style="2" bestFit="1" customWidth="1"/>
    <col min="3090" max="3090" width="15.33203125" style="2" customWidth="1"/>
    <col min="3091" max="3091" width="4.5" style="2" customWidth="1"/>
    <col min="3092" max="3092" width="5.08203125" style="2" bestFit="1" customWidth="1"/>
    <col min="3093" max="3093" width="9" style="2" bestFit="1" customWidth="1"/>
    <col min="3094" max="3094" width="5.5" style="2" bestFit="1" customWidth="1"/>
    <col min="3095" max="3097" width="5.08203125" style="2" bestFit="1" customWidth="1"/>
    <col min="3098" max="3098" width="7.33203125" style="2" bestFit="1" customWidth="1"/>
    <col min="3099" max="3101" width="5.08203125" style="2" bestFit="1" customWidth="1"/>
    <col min="3102" max="3102" width="4" style="2" bestFit="1" customWidth="1"/>
    <col min="3103" max="3108" width="5.08203125" style="2" bestFit="1" customWidth="1"/>
    <col min="3109" max="3328" width="8.58203125" style="2"/>
    <col min="3329" max="3329" width="3.08203125" style="2" customWidth="1"/>
    <col min="3330" max="3330" width="19.58203125" style="2" customWidth="1"/>
    <col min="3331" max="3331" width="8" style="2" customWidth="1"/>
    <col min="3332" max="3332" width="4.75" style="2" customWidth="1"/>
    <col min="3333" max="3333" width="6.75" style="2" customWidth="1"/>
    <col min="3334" max="3342" width="10.08203125" style="2" customWidth="1"/>
    <col min="3343" max="3344" width="7.58203125" style="2" customWidth="1"/>
    <col min="3345" max="3345" width="7.33203125" style="2" bestFit="1" customWidth="1"/>
    <col min="3346" max="3346" width="15.33203125" style="2" customWidth="1"/>
    <col min="3347" max="3347" width="4.5" style="2" customWidth="1"/>
    <col min="3348" max="3348" width="5.08203125" style="2" bestFit="1" customWidth="1"/>
    <col min="3349" max="3349" width="9" style="2" bestFit="1" customWidth="1"/>
    <col min="3350" max="3350" width="5.5" style="2" bestFit="1" customWidth="1"/>
    <col min="3351" max="3353" width="5.08203125" style="2" bestFit="1" customWidth="1"/>
    <col min="3354" max="3354" width="7.33203125" style="2" bestFit="1" customWidth="1"/>
    <col min="3355" max="3357" width="5.08203125" style="2" bestFit="1" customWidth="1"/>
    <col min="3358" max="3358" width="4" style="2" bestFit="1" customWidth="1"/>
    <col min="3359" max="3364" width="5.08203125" style="2" bestFit="1" customWidth="1"/>
    <col min="3365" max="3584" width="8.58203125" style="2"/>
    <col min="3585" max="3585" width="3.08203125" style="2" customWidth="1"/>
    <col min="3586" max="3586" width="19.58203125" style="2" customWidth="1"/>
    <col min="3587" max="3587" width="8" style="2" customWidth="1"/>
    <col min="3588" max="3588" width="4.75" style="2" customWidth="1"/>
    <col min="3589" max="3589" width="6.75" style="2" customWidth="1"/>
    <col min="3590" max="3598" width="10.08203125" style="2" customWidth="1"/>
    <col min="3599" max="3600" width="7.58203125" style="2" customWidth="1"/>
    <col min="3601" max="3601" width="7.33203125" style="2" bestFit="1" customWidth="1"/>
    <col min="3602" max="3602" width="15.33203125" style="2" customWidth="1"/>
    <col min="3603" max="3603" width="4.5" style="2" customWidth="1"/>
    <col min="3604" max="3604" width="5.08203125" style="2" bestFit="1" customWidth="1"/>
    <col min="3605" max="3605" width="9" style="2" bestFit="1" customWidth="1"/>
    <col min="3606" max="3606" width="5.5" style="2" bestFit="1" customWidth="1"/>
    <col min="3607" max="3609" width="5.08203125" style="2" bestFit="1" customWidth="1"/>
    <col min="3610" max="3610" width="7.33203125" style="2" bestFit="1" customWidth="1"/>
    <col min="3611" max="3613" width="5.08203125" style="2" bestFit="1" customWidth="1"/>
    <col min="3614" max="3614" width="4" style="2" bestFit="1" customWidth="1"/>
    <col min="3615" max="3620" width="5.08203125" style="2" bestFit="1" customWidth="1"/>
    <col min="3621" max="3840" width="8.58203125" style="2"/>
    <col min="3841" max="3841" width="3.08203125" style="2" customWidth="1"/>
    <col min="3842" max="3842" width="19.58203125" style="2" customWidth="1"/>
    <col min="3843" max="3843" width="8" style="2" customWidth="1"/>
    <col min="3844" max="3844" width="4.75" style="2" customWidth="1"/>
    <col min="3845" max="3845" width="6.75" style="2" customWidth="1"/>
    <col min="3846" max="3854" width="10.08203125" style="2" customWidth="1"/>
    <col min="3855" max="3856" width="7.58203125" style="2" customWidth="1"/>
    <col min="3857" max="3857" width="7.33203125" style="2" bestFit="1" customWidth="1"/>
    <col min="3858" max="3858" width="15.33203125" style="2" customWidth="1"/>
    <col min="3859" max="3859" width="4.5" style="2" customWidth="1"/>
    <col min="3860" max="3860" width="5.08203125" style="2" bestFit="1" customWidth="1"/>
    <col min="3861" max="3861" width="9" style="2" bestFit="1" customWidth="1"/>
    <col min="3862" max="3862" width="5.5" style="2" bestFit="1" customWidth="1"/>
    <col min="3863" max="3865" width="5.08203125" style="2" bestFit="1" customWidth="1"/>
    <col min="3866" max="3866" width="7.33203125" style="2" bestFit="1" customWidth="1"/>
    <col min="3867" max="3869" width="5.08203125" style="2" bestFit="1" customWidth="1"/>
    <col min="3870" max="3870" width="4" style="2" bestFit="1" customWidth="1"/>
    <col min="3871" max="3876" width="5.08203125" style="2" bestFit="1" customWidth="1"/>
    <col min="3877" max="4096" width="8.58203125" style="2"/>
    <col min="4097" max="4097" width="3.08203125" style="2" customWidth="1"/>
    <col min="4098" max="4098" width="19.58203125" style="2" customWidth="1"/>
    <col min="4099" max="4099" width="8" style="2" customWidth="1"/>
    <col min="4100" max="4100" width="4.75" style="2" customWidth="1"/>
    <col min="4101" max="4101" width="6.75" style="2" customWidth="1"/>
    <col min="4102" max="4110" width="10.08203125" style="2" customWidth="1"/>
    <col min="4111" max="4112" width="7.58203125" style="2" customWidth="1"/>
    <col min="4113" max="4113" width="7.33203125" style="2" bestFit="1" customWidth="1"/>
    <col min="4114" max="4114" width="15.33203125" style="2" customWidth="1"/>
    <col min="4115" max="4115" width="4.5" style="2" customWidth="1"/>
    <col min="4116" max="4116" width="5.08203125" style="2" bestFit="1" customWidth="1"/>
    <col min="4117" max="4117" width="9" style="2" bestFit="1" customWidth="1"/>
    <col min="4118" max="4118" width="5.5" style="2" bestFit="1" customWidth="1"/>
    <col min="4119" max="4121" width="5.08203125" style="2" bestFit="1" customWidth="1"/>
    <col min="4122" max="4122" width="7.33203125" style="2" bestFit="1" customWidth="1"/>
    <col min="4123" max="4125" width="5.08203125" style="2" bestFit="1" customWidth="1"/>
    <col min="4126" max="4126" width="4" style="2" bestFit="1" customWidth="1"/>
    <col min="4127" max="4132" width="5.08203125" style="2" bestFit="1" customWidth="1"/>
    <col min="4133" max="4352" width="8.58203125" style="2"/>
    <col min="4353" max="4353" width="3.08203125" style="2" customWidth="1"/>
    <col min="4354" max="4354" width="19.58203125" style="2" customWidth="1"/>
    <col min="4355" max="4355" width="8" style="2" customWidth="1"/>
    <col min="4356" max="4356" width="4.75" style="2" customWidth="1"/>
    <col min="4357" max="4357" width="6.75" style="2" customWidth="1"/>
    <col min="4358" max="4366" width="10.08203125" style="2" customWidth="1"/>
    <col min="4367" max="4368" width="7.58203125" style="2" customWidth="1"/>
    <col min="4369" max="4369" width="7.33203125" style="2" bestFit="1" customWidth="1"/>
    <col min="4370" max="4370" width="15.33203125" style="2" customWidth="1"/>
    <col min="4371" max="4371" width="4.5" style="2" customWidth="1"/>
    <col min="4372" max="4372" width="5.08203125" style="2" bestFit="1" customWidth="1"/>
    <col min="4373" max="4373" width="9" style="2" bestFit="1" customWidth="1"/>
    <col min="4374" max="4374" width="5.5" style="2" bestFit="1" customWidth="1"/>
    <col min="4375" max="4377" width="5.08203125" style="2" bestFit="1" customWidth="1"/>
    <col min="4378" max="4378" width="7.33203125" style="2" bestFit="1" customWidth="1"/>
    <col min="4379" max="4381" width="5.08203125" style="2" bestFit="1" customWidth="1"/>
    <col min="4382" max="4382" width="4" style="2" bestFit="1" customWidth="1"/>
    <col min="4383" max="4388" width="5.08203125" style="2" bestFit="1" customWidth="1"/>
    <col min="4389" max="4608" width="8.58203125" style="2"/>
    <col min="4609" max="4609" width="3.08203125" style="2" customWidth="1"/>
    <col min="4610" max="4610" width="19.58203125" style="2" customWidth="1"/>
    <col min="4611" max="4611" width="8" style="2" customWidth="1"/>
    <col min="4612" max="4612" width="4.75" style="2" customWidth="1"/>
    <col min="4613" max="4613" width="6.75" style="2" customWidth="1"/>
    <col min="4614" max="4622" width="10.08203125" style="2" customWidth="1"/>
    <col min="4623" max="4624" width="7.58203125" style="2" customWidth="1"/>
    <col min="4625" max="4625" width="7.33203125" style="2" bestFit="1" customWidth="1"/>
    <col min="4626" max="4626" width="15.33203125" style="2" customWidth="1"/>
    <col min="4627" max="4627" width="4.5" style="2" customWidth="1"/>
    <col min="4628" max="4628" width="5.08203125" style="2" bestFit="1" customWidth="1"/>
    <col min="4629" max="4629" width="9" style="2" bestFit="1" customWidth="1"/>
    <col min="4630" max="4630" width="5.5" style="2" bestFit="1" customWidth="1"/>
    <col min="4631" max="4633" width="5.08203125" style="2" bestFit="1" customWidth="1"/>
    <col min="4634" max="4634" width="7.33203125" style="2" bestFit="1" customWidth="1"/>
    <col min="4635" max="4637" width="5.08203125" style="2" bestFit="1" customWidth="1"/>
    <col min="4638" max="4638" width="4" style="2" bestFit="1" customWidth="1"/>
    <col min="4639" max="4644" width="5.08203125" style="2" bestFit="1" customWidth="1"/>
    <col min="4645" max="4864" width="8.58203125" style="2"/>
    <col min="4865" max="4865" width="3.08203125" style="2" customWidth="1"/>
    <col min="4866" max="4866" width="19.58203125" style="2" customWidth="1"/>
    <col min="4867" max="4867" width="8" style="2" customWidth="1"/>
    <col min="4868" max="4868" width="4.75" style="2" customWidth="1"/>
    <col min="4869" max="4869" width="6.75" style="2" customWidth="1"/>
    <col min="4870" max="4878" width="10.08203125" style="2" customWidth="1"/>
    <col min="4879" max="4880" width="7.58203125" style="2" customWidth="1"/>
    <col min="4881" max="4881" width="7.33203125" style="2" bestFit="1" customWidth="1"/>
    <col min="4882" max="4882" width="15.33203125" style="2" customWidth="1"/>
    <col min="4883" max="4883" width="4.5" style="2" customWidth="1"/>
    <col min="4884" max="4884" width="5.08203125" style="2" bestFit="1" customWidth="1"/>
    <col min="4885" max="4885" width="9" style="2" bestFit="1" customWidth="1"/>
    <col min="4886" max="4886" width="5.5" style="2" bestFit="1" customWidth="1"/>
    <col min="4887" max="4889" width="5.08203125" style="2" bestFit="1" customWidth="1"/>
    <col min="4890" max="4890" width="7.33203125" style="2" bestFit="1" customWidth="1"/>
    <col min="4891" max="4893" width="5.08203125" style="2" bestFit="1" customWidth="1"/>
    <col min="4894" max="4894" width="4" style="2" bestFit="1" customWidth="1"/>
    <col min="4895" max="4900" width="5.08203125" style="2" bestFit="1" customWidth="1"/>
    <col min="4901" max="5120" width="8.58203125" style="2"/>
    <col min="5121" max="5121" width="3.08203125" style="2" customWidth="1"/>
    <col min="5122" max="5122" width="19.58203125" style="2" customWidth="1"/>
    <col min="5123" max="5123" width="8" style="2" customWidth="1"/>
    <col min="5124" max="5124" width="4.75" style="2" customWidth="1"/>
    <col min="5125" max="5125" width="6.75" style="2" customWidth="1"/>
    <col min="5126" max="5134" width="10.08203125" style="2" customWidth="1"/>
    <col min="5135" max="5136" width="7.58203125" style="2" customWidth="1"/>
    <col min="5137" max="5137" width="7.33203125" style="2" bestFit="1" customWidth="1"/>
    <col min="5138" max="5138" width="15.33203125" style="2" customWidth="1"/>
    <col min="5139" max="5139" width="4.5" style="2" customWidth="1"/>
    <col min="5140" max="5140" width="5.08203125" style="2" bestFit="1" customWidth="1"/>
    <col min="5141" max="5141" width="9" style="2" bestFit="1" customWidth="1"/>
    <col min="5142" max="5142" width="5.5" style="2" bestFit="1" customWidth="1"/>
    <col min="5143" max="5145" width="5.08203125" style="2" bestFit="1" customWidth="1"/>
    <col min="5146" max="5146" width="7.33203125" style="2" bestFit="1" customWidth="1"/>
    <col min="5147" max="5149" width="5.08203125" style="2" bestFit="1" customWidth="1"/>
    <col min="5150" max="5150" width="4" style="2" bestFit="1" customWidth="1"/>
    <col min="5151" max="5156" width="5.08203125" style="2" bestFit="1" customWidth="1"/>
    <col min="5157" max="5376" width="8.58203125" style="2"/>
    <col min="5377" max="5377" width="3.08203125" style="2" customWidth="1"/>
    <col min="5378" max="5378" width="19.58203125" style="2" customWidth="1"/>
    <col min="5379" max="5379" width="8" style="2" customWidth="1"/>
    <col min="5380" max="5380" width="4.75" style="2" customWidth="1"/>
    <col min="5381" max="5381" width="6.75" style="2" customWidth="1"/>
    <col min="5382" max="5390" width="10.08203125" style="2" customWidth="1"/>
    <col min="5391" max="5392" width="7.58203125" style="2" customWidth="1"/>
    <col min="5393" max="5393" width="7.33203125" style="2" bestFit="1" customWidth="1"/>
    <col min="5394" max="5394" width="15.33203125" style="2" customWidth="1"/>
    <col min="5395" max="5395" width="4.5" style="2" customWidth="1"/>
    <col min="5396" max="5396" width="5.08203125" style="2" bestFit="1" customWidth="1"/>
    <col min="5397" max="5397" width="9" style="2" bestFit="1" customWidth="1"/>
    <col min="5398" max="5398" width="5.5" style="2" bestFit="1" customWidth="1"/>
    <col min="5399" max="5401" width="5.08203125" style="2" bestFit="1" customWidth="1"/>
    <col min="5402" max="5402" width="7.33203125" style="2" bestFit="1" customWidth="1"/>
    <col min="5403" max="5405" width="5.08203125" style="2" bestFit="1" customWidth="1"/>
    <col min="5406" max="5406" width="4" style="2" bestFit="1" customWidth="1"/>
    <col min="5407" max="5412" width="5.08203125" style="2" bestFit="1" customWidth="1"/>
    <col min="5413" max="5632" width="8.58203125" style="2"/>
    <col min="5633" max="5633" width="3.08203125" style="2" customWidth="1"/>
    <col min="5634" max="5634" width="19.58203125" style="2" customWidth="1"/>
    <col min="5635" max="5635" width="8" style="2" customWidth="1"/>
    <col min="5636" max="5636" width="4.75" style="2" customWidth="1"/>
    <col min="5637" max="5637" width="6.75" style="2" customWidth="1"/>
    <col min="5638" max="5646" width="10.08203125" style="2" customWidth="1"/>
    <col min="5647" max="5648" width="7.58203125" style="2" customWidth="1"/>
    <col min="5649" max="5649" width="7.33203125" style="2" bestFit="1" customWidth="1"/>
    <col min="5650" max="5650" width="15.33203125" style="2" customWidth="1"/>
    <col min="5651" max="5651" width="4.5" style="2" customWidth="1"/>
    <col min="5652" max="5652" width="5.08203125" style="2" bestFit="1" customWidth="1"/>
    <col min="5653" max="5653" width="9" style="2" bestFit="1" customWidth="1"/>
    <col min="5654" max="5654" width="5.5" style="2" bestFit="1" customWidth="1"/>
    <col min="5655" max="5657" width="5.08203125" style="2" bestFit="1" customWidth="1"/>
    <col min="5658" max="5658" width="7.33203125" style="2" bestFit="1" customWidth="1"/>
    <col min="5659" max="5661" width="5.08203125" style="2" bestFit="1" customWidth="1"/>
    <col min="5662" max="5662" width="4" style="2" bestFit="1" customWidth="1"/>
    <col min="5663" max="5668" width="5.08203125" style="2" bestFit="1" customWidth="1"/>
    <col min="5669" max="5888" width="8.58203125" style="2"/>
    <col min="5889" max="5889" width="3.08203125" style="2" customWidth="1"/>
    <col min="5890" max="5890" width="19.58203125" style="2" customWidth="1"/>
    <col min="5891" max="5891" width="8" style="2" customWidth="1"/>
    <col min="5892" max="5892" width="4.75" style="2" customWidth="1"/>
    <col min="5893" max="5893" width="6.75" style="2" customWidth="1"/>
    <col min="5894" max="5902" width="10.08203125" style="2" customWidth="1"/>
    <col min="5903" max="5904" width="7.58203125" style="2" customWidth="1"/>
    <col min="5905" max="5905" width="7.33203125" style="2" bestFit="1" customWidth="1"/>
    <col min="5906" max="5906" width="15.33203125" style="2" customWidth="1"/>
    <col min="5907" max="5907" width="4.5" style="2" customWidth="1"/>
    <col min="5908" max="5908" width="5.08203125" style="2" bestFit="1" customWidth="1"/>
    <col min="5909" max="5909" width="9" style="2" bestFit="1" customWidth="1"/>
    <col min="5910" max="5910" width="5.5" style="2" bestFit="1" customWidth="1"/>
    <col min="5911" max="5913" width="5.08203125" style="2" bestFit="1" customWidth="1"/>
    <col min="5914" max="5914" width="7.33203125" style="2" bestFit="1" customWidth="1"/>
    <col min="5915" max="5917" width="5.08203125" style="2" bestFit="1" customWidth="1"/>
    <col min="5918" max="5918" width="4" style="2" bestFit="1" customWidth="1"/>
    <col min="5919" max="5924" width="5.08203125" style="2" bestFit="1" customWidth="1"/>
    <col min="5925" max="6144" width="8.58203125" style="2"/>
    <col min="6145" max="6145" width="3.08203125" style="2" customWidth="1"/>
    <col min="6146" max="6146" width="19.58203125" style="2" customWidth="1"/>
    <col min="6147" max="6147" width="8" style="2" customWidth="1"/>
    <col min="6148" max="6148" width="4.75" style="2" customWidth="1"/>
    <col min="6149" max="6149" width="6.75" style="2" customWidth="1"/>
    <col min="6150" max="6158" width="10.08203125" style="2" customWidth="1"/>
    <col min="6159" max="6160" width="7.58203125" style="2" customWidth="1"/>
    <col min="6161" max="6161" width="7.33203125" style="2" bestFit="1" customWidth="1"/>
    <col min="6162" max="6162" width="15.33203125" style="2" customWidth="1"/>
    <col min="6163" max="6163" width="4.5" style="2" customWidth="1"/>
    <col min="6164" max="6164" width="5.08203125" style="2" bestFit="1" customWidth="1"/>
    <col min="6165" max="6165" width="9" style="2" bestFit="1" customWidth="1"/>
    <col min="6166" max="6166" width="5.5" style="2" bestFit="1" customWidth="1"/>
    <col min="6167" max="6169" width="5.08203125" style="2" bestFit="1" customWidth="1"/>
    <col min="6170" max="6170" width="7.33203125" style="2" bestFit="1" customWidth="1"/>
    <col min="6171" max="6173" width="5.08203125" style="2" bestFit="1" customWidth="1"/>
    <col min="6174" max="6174" width="4" style="2" bestFit="1" customWidth="1"/>
    <col min="6175" max="6180" width="5.08203125" style="2" bestFit="1" customWidth="1"/>
    <col min="6181" max="6400" width="8.58203125" style="2"/>
    <col min="6401" max="6401" width="3.08203125" style="2" customWidth="1"/>
    <col min="6402" max="6402" width="19.58203125" style="2" customWidth="1"/>
    <col min="6403" max="6403" width="8" style="2" customWidth="1"/>
    <col min="6404" max="6404" width="4.75" style="2" customWidth="1"/>
    <col min="6405" max="6405" width="6.75" style="2" customWidth="1"/>
    <col min="6406" max="6414" width="10.08203125" style="2" customWidth="1"/>
    <col min="6415" max="6416" width="7.58203125" style="2" customWidth="1"/>
    <col min="6417" max="6417" width="7.33203125" style="2" bestFit="1" customWidth="1"/>
    <col min="6418" max="6418" width="15.33203125" style="2" customWidth="1"/>
    <col min="6419" max="6419" width="4.5" style="2" customWidth="1"/>
    <col min="6420" max="6420" width="5.08203125" style="2" bestFit="1" customWidth="1"/>
    <col min="6421" max="6421" width="9" style="2" bestFit="1" customWidth="1"/>
    <col min="6422" max="6422" width="5.5" style="2" bestFit="1" customWidth="1"/>
    <col min="6423" max="6425" width="5.08203125" style="2" bestFit="1" customWidth="1"/>
    <col min="6426" max="6426" width="7.33203125" style="2" bestFit="1" customWidth="1"/>
    <col min="6427" max="6429" width="5.08203125" style="2" bestFit="1" customWidth="1"/>
    <col min="6430" max="6430" width="4" style="2" bestFit="1" customWidth="1"/>
    <col min="6431" max="6436" width="5.08203125" style="2" bestFit="1" customWidth="1"/>
    <col min="6437" max="6656" width="8.58203125" style="2"/>
    <col min="6657" max="6657" width="3.08203125" style="2" customWidth="1"/>
    <col min="6658" max="6658" width="19.58203125" style="2" customWidth="1"/>
    <col min="6659" max="6659" width="8" style="2" customWidth="1"/>
    <col min="6660" max="6660" width="4.75" style="2" customWidth="1"/>
    <col min="6661" max="6661" width="6.75" style="2" customWidth="1"/>
    <col min="6662" max="6670" width="10.08203125" style="2" customWidth="1"/>
    <col min="6671" max="6672" width="7.58203125" style="2" customWidth="1"/>
    <col min="6673" max="6673" width="7.33203125" style="2" bestFit="1" customWidth="1"/>
    <col min="6674" max="6674" width="15.33203125" style="2" customWidth="1"/>
    <col min="6675" max="6675" width="4.5" style="2" customWidth="1"/>
    <col min="6676" max="6676" width="5.08203125" style="2" bestFit="1" customWidth="1"/>
    <col min="6677" max="6677" width="9" style="2" bestFit="1" customWidth="1"/>
    <col min="6678" max="6678" width="5.5" style="2" bestFit="1" customWidth="1"/>
    <col min="6679" max="6681" width="5.08203125" style="2" bestFit="1" customWidth="1"/>
    <col min="6682" max="6682" width="7.33203125" style="2" bestFit="1" customWidth="1"/>
    <col min="6683" max="6685" width="5.08203125" style="2" bestFit="1" customWidth="1"/>
    <col min="6686" max="6686" width="4" style="2" bestFit="1" customWidth="1"/>
    <col min="6687" max="6692" width="5.08203125" style="2" bestFit="1" customWidth="1"/>
    <col min="6693" max="6912" width="8.58203125" style="2"/>
    <col min="6913" max="6913" width="3.08203125" style="2" customWidth="1"/>
    <col min="6914" max="6914" width="19.58203125" style="2" customWidth="1"/>
    <col min="6915" max="6915" width="8" style="2" customWidth="1"/>
    <col min="6916" max="6916" width="4.75" style="2" customWidth="1"/>
    <col min="6917" max="6917" width="6.75" style="2" customWidth="1"/>
    <col min="6918" max="6926" width="10.08203125" style="2" customWidth="1"/>
    <col min="6927" max="6928" width="7.58203125" style="2" customWidth="1"/>
    <col min="6929" max="6929" width="7.33203125" style="2" bestFit="1" customWidth="1"/>
    <col min="6930" max="6930" width="15.33203125" style="2" customWidth="1"/>
    <col min="6931" max="6931" width="4.5" style="2" customWidth="1"/>
    <col min="6932" max="6932" width="5.08203125" style="2" bestFit="1" customWidth="1"/>
    <col min="6933" max="6933" width="9" style="2" bestFit="1" customWidth="1"/>
    <col min="6934" max="6934" width="5.5" style="2" bestFit="1" customWidth="1"/>
    <col min="6935" max="6937" width="5.08203125" style="2" bestFit="1" customWidth="1"/>
    <col min="6938" max="6938" width="7.33203125" style="2" bestFit="1" customWidth="1"/>
    <col min="6939" max="6941" width="5.08203125" style="2" bestFit="1" customWidth="1"/>
    <col min="6942" max="6942" width="4" style="2" bestFit="1" customWidth="1"/>
    <col min="6943" max="6948" width="5.08203125" style="2" bestFit="1" customWidth="1"/>
    <col min="6949" max="7168" width="8.58203125" style="2"/>
    <col min="7169" max="7169" width="3.08203125" style="2" customWidth="1"/>
    <col min="7170" max="7170" width="19.58203125" style="2" customWidth="1"/>
    <col min="7171" max="7171" width="8" style="2" customWidth="1"/>
    <col min="7172" max="7172" width="4.75" style="2" customWidth="1"/>
    <col min="7173" max="7173" width="6.75" style="2" customWidth="1"/>
    <col min="7174" max="7182" width="10.08203125" style="2" customWidth="1"/>
    <col min="7183" max="7184" width="7.58203125" style="2" customWidth="1"/>
    <col min="7185" max="7185" width="7.33203125" style="2" bestFit="1" customWidth="1"/>
    <col min="7186" max="7186" width="15.33203125" style="2" customWidth="1"/>
    <col min="7187" max="7187" width="4.5" style="2" customWidth="1"/>
    <col min="7188" max="7188" width="5.08203125" style="2" bestFit="1" customWidth="1"/>
    <col min="7189" max="7189" width="9" style="2" bestFit="1" customWidth="1"/>
    <col min="7190" max="7190" width="5.5" style="2" bestFit="1" customWidth="1"/>
    <col min="7191" max="7193" width="5.08203125" style="2" bestFit="1" customWidth="1"/>
    <col min="7194" max="7194" width="7.33203125" style="2" bestFit="1" customWidth="1"/>
    <col min="7195" max="7197" width="5.08203125" style="2" bestFit="1" customWidth="1"/>
    <col min="7198" max="7198" width="4" style="2" bestFit="1" customWidth="1"/>
    <col min="7199" max="7204" width="5.08203125" style="2" bestFit="1" customWidth="1"/>
    <col min="7205" max="7424" width="8.58203125" style="2"/>
    <col min="7425" max="7425" width="3.08203125" style="2" customWidth="1"/>
    <col min="7426" max="7426" width="19.58203125" style="2" customWidth="1"/>
    <col min="7427" max="7427" width="8" style="2" customWidth="1"/>
    <col min="7428" max="7428" width="4.75" style="2" customWidth="1"/>
    <col min="7429" max="7429" width="6.75" style="2" customWidth="1"/>
    <col min="7430" max="7438" width="10.08203125" style="2" customWidth="1"/>
    <col min="7439" max="7440" width="7.58203125" style="2" customWidth="1"/>
    <col min="7441" max="7441" width="7.33203125" style="2" bestFit="1" customWidth="1"/>
    <col min="7442" max="7442" width="15.33203125" style="2" customWidth="1"/>
    <col min="7443" max="7443" width="4.5" style="2" customWidth="1"/>
    <col min="7444" max="7444" width="5.08203125" style="2" bestFit="1" customWidth="1"/>
    <col min="7445" max="7445" width="9" style="2" bestFit="1" customWidth="1"/>
    <col min="7446" max="7446" width="5.5" style="2" bestFit="1" customWidth="1"/>
    <col min="7447" max="7449" width="5.08203125" style="2" bestFit="1" customWidth="1"/>
    <col min="7450" max="7450" width="7.33203125" style="2" bestFit="1" customWidth="1"/>
    <col min="7451" max="7453" width="5.08203125" style="2" bestFit="1" customWidth="1"/>
    <col min="7454" max="7454" width="4" style="2" bestFit="1" customWidth="1"/>
    <col min="7455" max="7460" width="5.08203125" style="2" bestFit="1" customWidth="1"/>
    <col min="7461" max="7680" width="8.58203125" style="2"/>
    <col min="7681" max="7681" width="3.08203125" style="2" customWidth="1"/>
    <col min="7682" max="7682" width="19.58203125" style="2" customWidth="1"/>
    <col min="7683" max="7683" width="8" style="2" customWidth="1"/>
    <col min="7684" max="7684" width="4.75" style="2" customWidth="1"/>
    <col min="7685" max="7685" width="6.75" style="2" customWidth="1"/>
    <col min="7686" max="7694" width="10.08203125" style="2" customWidth="1"/>
    <col min="7695" max="7696" width="7.58203125" style="2" customWidth="1"/>
    <col min="7697" max="7697" width="7.33203125" style="2" bestFit="1" customWidth="1"/>
    <col min="7698" max="7698" width="15.33203125" style="2" customWidth="1"/>
    <col min="7699" max="7699" width="4.5" style="2" customWidth="1"/>
    <col min="7700" max="7700" width="5.08203125" style="2" bestFit="1" customWidth="1"/>
    <col min="7701" max="7701" width="9" style="2" bestFit="1" customWidth="1"/>
    <col min="7702" max="7702" width="5.5" style="2" bestFit="1" customWidth="1"/>
    <col min="7703" max="7705" width="5.08203125" style="2" bestFit="1" customWidth="1"/>
    <col min="7706" max="7706" width="7.33203125" style="2" bestFit="1" customWidth="1"/>
    <col min="7707" max="7709" width="5.08203125" style="2" bestFit="1" customWidth="1"/>
    <col min="7710" max="7710" width="4" style="2" bestFit="1" customWidth="1"/>
    <col min="7711" max="7716" width="5.08203125" style="2" bestFit="1" customWidth="1"/>
    <col min="7717" max="7936" width="8.58203125" style="2"/>
    <col min="7937" max="7937" width="3.08203125" style="2" customWidth="1"/>
    <col min="7938" max="7938" width="19.58203125" style="2" customWidth="1"/>
    <col min="7939" max="7939" width="8" style="2" customWidth="1"/>
    <col min="7940" max="7940" width="4.75" style="2" customWidth="1"/>
    <col min="7941" max="7941" width="6.75" style="2" customWidth="1"/>
    <col min="7942" max="7950" width="10.08203125" style="2" customWidth="1"/>
    <col min="7951" max="7952" width="7.58203125" style="2" customWidth="1"/>
    <col min="7953" max="7953" width="7.33203125" style="2" bestFit="1" customWidth="1"/>
    <col min="7954" max="7954" width="15.33203125" style="2" customWidth="1"/>
    <col min="7955" max="7955" width="4.5" style="2" customWidth="1"/>
    <col min="7956" max="7956" width="5.08203125" style="2" bestFit="1" customWidth="1"/>
    <col min="7957" max="7957" width="9" style="2" bestFit="1" customWidth="1"/>
    <col min="7958" max="7958" width="5.5" style="2" bestFit="1" customWidth="1"/>
    <col min="7959" max="7961" width="5.08203125" style="2" bestFit="1" customWidth="1"/>
    <col min="7962" max="7962" width="7.33203125" style="2" bestFit="1" customWidth="1"/>
    <col min="7963" max="7965" width="5.08203125" style="2" bestFit="1" customWidth="1"/>
    <col min="7966" max="7966" width="4" style="2" bestFit="1" customWidth="1"/>
    <col min="7967" max="7972" width="5.08203125" style="2" bestFit="1" customWidth="1"/>
    <col min="7973" max="8192" width="8.58203125" style="2"/>
    <col min="8193" max="8193" width="3.08203125" style="2" customWidth="1"/>
    <col min="8194" max="8194" width="19.58203125" style="2" customWidth="1"/>
    <col min="8195" max="8195" width="8" style="2" customWidth="1"/>
    <col min="8196" max="8196" width="4.75" style="2" customWidth="1"/>
    <col min="8197" max="8197" width="6.75" style="2" customWidth="1"/>
    <col min="8198" max="8206" width="10.08203125" style="2" customWidth="1"/>
    <col min="8207" max="8208" width="7.58203125" style="2" customWidth="1"/>
    <col min="8209" max="8209" width="7.33203125" style="2" bestFit="1" customWidth="1"/>
    <col min="8210" max="8210" width="15.33203125" style="2" customWidth="1"/>
    <col min="8211" max="8211" width="4.5" style="2" customWidth="1"/>
    <col min="8212" max="8212" width="5.08203125" style="2" bestFit="1" customWidth="1"/>
    <col min="8213" max="8213" width="9" style="2" bestFit="1" customWidth="1"/>
    <col min="8214" max="8214" width="5.5" style="2" bestFit="1" customWidth="1"/>
    <col min="8215" max="8217" width="5.08203125" style="2" bestFit="1" customWidth="1"/>
    <col min="8218" max="8218" width="7.33203125" style="2" bestFit="1" customWidth="1"/>
    <col min="8219" max="8221" width="5.08203125" style="2" bestFit="1" customWidth="1"/>
    <col min="8222" max="8222" width="4" style="2" bestFit="1" customWidth="1"/>
    <col min="8223" max="8228" width="5.08203125" style="2" bestFit="1" customWidth="1"/>
    <col min="8229" max="8448" width="8.58203125" style="2"/>
    <col min="8449" max="8449" width="3.08203125" style="2" customWidth="1"/>
    <col min="8450" max="8450" width="19.58203125" style="2" customWidth="1"/>
    <col min="8451" max="8451" width="8" style="2" customWidth="1"/>
    <col min="8452" max="8452" width="4.75" style="2" customWidth="1"/>
    <col min="8453" max="8453" width="6.75" style="2" customWidth="1"/>
    <col min="8454" max="8462" width="10.08203125" style="2" customWidth="1"/>
    <col min="8463" max="8464" width="7.58203125" style="2" customWidth="1"/>
    <col min="8465" max="8465" width="7.33203125" style="2" bestFit="1" customWidth="1"/>
    <col min="8466" max="8466" width="15.33203125" style="2" customWidth="1"/>
    <col min="8467" max="8467" width="4.5" style="2" customWidth="1"/>
    <col min="8468" max="8468" width="5.08203125" style="2" bestFit="1" customWidth="1"/>
    <col min="8469" max="8469" width="9" style="2" bestFit="1" customWidth="1"/>
    <col min="8470" max="8470" width="5.5" style="2" bestFit="1" customWidth="1"/>
    <col min="8471" max="8473" width="5.08203125" style="2" bestFit="1" customWidth="1"/>
    <col min="8474" max="8474" width="7.33203125" style="2" bestFit="1" customWidth="1"/>
    <col min="8475" max="8477" width="5.08203125" style="2" bestFit="1" customWidth="1"/>
    <col min="8478" max="8478" width="4" style="2" bestFit="1" customWidth="1"/>
    <col min="8479" max="8484" width="5.08203125" style="2" bestFit="1" customWidth="1"/>
    <col min="8485" max="8704" width="8.58203125" style="2"/>
    <col min="8705" max="8705" width="3.08203125" style="2" customWidth="1"/>
    <col min="8706" max="8706" width="19.58203125" style="2" customWidth="1"/>
    <col min="8707" max="8707" width="8" style="2" customWidth="1"/>
    <col min="8708" max="8708" width="4.75" style="2" customWidth="1"/>
    <col min="8709" max="8709" width="6.75" style="2" customWidth="1"/>
    <col min="8710" max="8718" width="10.08203125" style="2" customWidth="1"/>
    <col min="8719" max="8720" width="7.58203125" style="2" customWidth="1"/>
    <col min="8721" max="8721" width="7.33203125" style="2" bestFit="1" customWidth="1"/>
    <col min="8722" max="8722" width="15.33203125" style="2" customWidth="1"/>
    <col min="8723" max="8723" width="4.5" style="2" customWidth="1"/>
    <col min="8724" max="8724" width="5.08203125" style="2" bestFit="1" customWidth="1"/>
    <col min="8725" max="8725" width="9" style="2" bestFit="1" customWidth="1"/>
    <col min="8726" max="8726" width="5.5" style="2" bestFit="1" customWidth="1"/>
    <col min="8727" max="8729" width="5.08203125" style="2" bestFit="1" customWidth="1"/>
    <col min="8730" max="8730" width="7.33203125" style="2" bestFit="1" customWidth="1"/>
    <col min="8731" max="8733" width="5.08203125" style="2" bestFit="1" customWidth="1"/>
    <col min="8734" max="8734" width="4" style="2" bestFit="1" customWidth="1"/>
    <col min="8735" max="8740" width="5.08203125" style="2" bestFit="1" customWidth="1"/>
    <col min="8741" max="8960" width="8.58203125" style="2"/>
    <col min="8961" max="8961" width="3.08203125" style="2" customWidth="1"/>
    <col min="8962" max="8962" width="19.58203125" style="2" customWidth="1"/>
    <col min="8963" max="8963" width="8" style="2" customWidth="1"/>
    <col min="8964" max="8964" width="4.75" style="2" customWidth="1"/>
    <col min="8965" max="8965" width="6.75" style="2" customWidth="1"/>
    <col min="8966" max="8974" width="10.08203125" style="2" customWidth="1"/>
    <col min="8975" max="8976" width="7.58203125" style="2" customWidth="1"/>
    <col min="8977" max="8977" width="7.33203125" style="2" bestFit="1" customWidth="1"/>
    <col min="8978" max="8978" width="15.33203125" style="2" customWidth="1"/>
    <col min="8979" max="8979" width="4.5" style="2" customWidth="1"/>
    <col min="8980" max="8980" width="5.08203125" style="2" bestFit="1" customWidth="1"/>
    <col min="8981" max="8981" width="9" style="2" bestFit="1" customWidth="1"/>
    <col min="8982" max="8982" width="5.5" style="2" bestFit="1" customWidth="1"/>
    <col min="8983" max="8985" width="5.08203125" style="2" bestFit="1" customWidth="1"/>
    <col min="8986" max="8986" width="7.33203125" style="2" bestFit="1" customWidth="1"/>
    <col min="8987" max="8989" width="5.08203125" style="2" bestFit="1" customWidth="1"/>
    <col min="8990" max="8990" width="4" style="2" bestFit="1" customWidth="1"/>
    <col min="8991" max="8996" width="5.08203125" style="2" bestFit="1" customWidth="1"/>
    <col min="8997" max="9216" width="8.58203125" style="2"/>
    <col min="9217" max="9217" width="3.08203125" style="2" customWidth="1"/>
    <col min="9218" max="9218" width="19.58203125" style="2" customWidth="1"/>
    <col min="9219" max="9219" width="8" style="2" customWidth="1"/>
    <col min="9220" max="9220" width="4.75" style="2" customWidth="1"/>
    <col min="9221" max="9221" width="6.75" style="2" customWidth="1"/>
    <col min="9222" max="9230" width="10.08203125" style="2" customWidth="1"/>
    <col min="9231" max="9232" width="7.58203125" style="2" customWidth="1"/>
    <col min="9233" max="9233" width="7.33203125" style="2" bestFit="1" customWidth="1"/>
    <col min="9234" max="9234" width="15.33203125" style="2" customWidth="1"/>
    <col min="9235" max="9235" width="4.5" style="2" customWidth="1"/>
    <col min="9236" max="9236" width="5.08203125" style="2" bestFit="1" customWidth="1"/>
    <col min="9237" max="9237" width="9" style="2" bestFit="1" customWidth="1"/>
    <col min="9238" max="9238" width="5.5" style="2" bestFit="1" customWidth="1"/>
    <col min="9239" max="9241" width="5.08203125" style="2" bestFit="1" customWidth="1"/>
    <col min="9242" max="9242" width="7.33203125" style="2" bestFit="1" customWidth="1"/>
    <col min="9243" max="9245" width="5.08203125" style="2" bestFit="1" customWidth="1"/>
    <col min="9246" max="9246" width="4" style="2" bestFit="1" customWidth="1"/>
    <col min="9247" max="9252" width="5.08203125" style="2" bestFit="1" customWidth="1"/>
    <col min="9253" max="9472" width="8.58203125" style="2"/>
    <col min="9473" max="9473" width="3.08203125" style="2" customWidth="1"/>
    <col min="9474" max="9474" width="19.58203125" style="2" customWidth="1"/>
    <col min="9475" max="9475" width="8" style="2" customWidth="1"/>
    <col min="9476" max="9476" width="4.75" style="2" customWidth="1"/>
    <col min="9477" max="9477" width="6.75" style="2" customWidth="1"/>
    <col min="9478" max="9486" width="10.08203125" style="2" customWidth="1"/>
    <col min="9487" max="9488" width="7.58203125" style="2" customWidth="1"/>
    <col min="9489" max="9489" width="7.33203125" style="2" bestFit="1" customWidth="1"/>
    <col min="9490" max="9490" width="15.33203125" style="2" customWidth="1"/>
    <col min="9491" max="9491" width="4.5" style="2" customWidth="1"/>
    <col min="9492" max="9492" width="5.08203125" style="2" bestFit="1" customWidth="1"/>
    <col min="9493" max="9493" width="9" style="2" bestFit="1" customWidth="1"/>
    <col min="9494" max="9494" width="5.5" style="2" bestFit="1" customWidth="1"/>
    <col min="9495" max="9497" width="5.08203125" style="2" bestFit="1" customWidth="1"/>
    <col min="9498" max="9498" width="7.33203125" style="2" bestFit="1" customWidth="1"/>
    <col min="9499" max="9501" width="5.08203125" style="2" bestFit="1" customWidth="1"/>
    <col min="9502" max="9502" width="4" style="2" bestFit="1" customWidth="1"/>
    <col min="9503" max="9508" width="5.08203125" style="2" bestFit="1" customWidth="1"/>
    <col min="9509" max="9728" width="8.58203125" style="2"/>
    <col min="9729" max="9729" width="3.08203125" style="2" customWidth="1"/>
    <col min="9730" max="9730" width="19.58203125" style="2" customWidth="1"/>
    <col min="9731" max="9731" width="8" style="2" customWidth="1"/>
    <col min="9732" max="9732" width="4.75" style="2" customWidth="1"/>
    <col min="9733" max="9733" width="6.75" style="2" customWidth="1"/>
    <col min="9734" max="9742" width="10.08203125" style="2" customWidth="1"/>
    <col min="9743" max="9744" width="7.58203125" style="2" customWidth="1"/>
    <col min="9745" max="9745" width="7.33203125" style="2" bestFit="1" customWidth="1"/>
    <col min="9746" max="9746" width="15.33203125" style="2" customWidth="1"/>
    <col min="9747" max="9747" width="4.5" style="2" customWidth="1"/>
    <col min="9748" max="9748" width="5.08203125" style="2" bestFit="1" customWidth="1"/>
    <col min="9749" max="9749" width="9" style="2" bestFit="1" customWidth="1"/>
    <col min="9750" max="9750" width="5.5" style="2" bestFit="1" customWidth="1"/>
    <col min="9751" max="9753" width="5.08203125" style="2" bestFit="1" customWidth="1"/>
    <col min="9754" max="9754" width="7.33203125" style="2" bestFit="1" customWidth="1"/>
    <col min="9755" max="9757" width="5.08203125" style="2" bestFit="1" customWidth="1"/>
    <col min="9758" max="9758" width="4" style="2" bestFit="1" customWidth="1"/>
    <col min="9759" max="9764" width="5.08203125" style="2" bestFit="1" customWidth="1"/>
    <col min="9765" max="9984" width="8.58203125" style="2"/>
    <col min="9985" max="9985" width="3.08203125" style="2" customWidth="1"/>
    <col min="9986" max="9986" width="19.58203125" style="2" customWidth="1"/>
    <col min="9987" max="9987" width="8" style="2" customWidth="1"/>
    <col min="9988" max="9988" width="4.75" style="2" customWidth="1"/>
    <col min="9989" max="9989" width="6.75" style="2" customWidth="1"/>
    <col min="9990" max="9998" width="10.08203125" style="2" customWidth="1"/>
    <col min="9999" max="10000" width="7.58203125" style="2" customWidth="1"/>
    <col min="10001" max="10001" width="7.33203125" style="2" bestFit="1" customWidth="1"/>
    <col min="10002" max="10002" width="15.33203125" style="2" customWidth="1"/>
    <col min="10003" max="10003" width="4.5" style="2" customWidth="1"/>
    <col min="10004" max="10004" width="5.08203125" style="2" bestFit="1" customWidth="1"/>
    <col min="10005" max="10005" width="9" style="2" bestFit="1" customWidth="1"/>
    <col min="10006" max="10006" width="5.5" style="2" bestFit="1" customWidth="1"/>
    <col min="10007" max="10009" width="5.08203125" style="2" bestFit="1" customWidth="1"/>
    <col min="10010" max="10010" width="7.33203125" style="2" bestFit="1" customWidth="1"/>
    <col min="10011" max="10013" width="5.08203125" style="2" bestFit="1" customWidth="1"/>
    <col min="10014" max="10014" width="4" style="2" bestFit="1" customWidth="1"/>
    <col min="10015" max="10020" width="5.08203125" style="2" bestFit="1" customWidth="1"/>
    <col min="10021" max="10240" width="8.58203125" style="2"/>
    <col min="10241" max="10241" width="3.08203125" style="2" customWidth="1"/>
    <col min="10242" max="10242" width="19.58203125" style="2" customWidth="1"/>
    <col min="10243" max="10243" width="8" style="2" customWidth="1"/>
    <col min="10244" max="10244" width="4.75" style="2" customWidth="1"/>
    <col min="10245" max="10245" width="6.75" style="2" customWidth="1"/>
    <col min="10246" max="10254" width="10.08203125" style="2" customWidth="1"/>
    <col min="10255" max="10256" width="7.58203125" style="2" customWidth="1"/>
    <col min="10257" max="10257" width="7.33203125" style="2" bestFit="1" customWidth="1"/>
    <col min="10258" max="10258" width="15.33203125" style="2" customWidth="1"/>
    <col min="10259" max="10259" width="4.5" style="2" customWidth="1"/>
    <col min="10260" max="10260" width="5.08203125" style="2" bestFit="1" customWidth="1"/>
    <col min="10261" max="10261" width="9" style="2" bestFit="1" customWidth="1"/>
    <col min="10262" max="10262" width="5.5" style="2" bestFit="1" customWidth="1"/>
    <col min="10263" max="10265" width="5.08203125" style="2" bestFit="1" customWidth="1"/>
    <col min="10266" max="10266" width="7.33203125" style="2" bestFit="1" customWidth="1"/>
    <col min="10267" max="10269" width="5.08203125" style="2" bestFit="1" customWidth="1"/>
    <col min="10270" max="10270" width="4" style="2" bestFit="1" customWidth="1"/>
    <col min="10271" max="10276" width="5.08203125" style="2" bestFit="1" customWidth="1"/>
    <col min="10277" max="10496" width="8.58203125" style="2"/>
    <col min="10497" max="10497" width="3.08203125" style="2" customWidth="1"/>
    <col min="10498" max="10498" width="19.58203125" style="2" customWidth="1"/>
    <col min="10499" max="10499" width="8" style="2" customWidth="1"/>
    <col min="10500" max="10500" width="4.75" style="2" customWidth="1"/>
    <col min="10501" max="10501" width="6.75" style="2" customWidth="1"/>
    <col min="10502" max="10510" width="10.08203125" style="2" customWidth="1"/>
    <col min="10511" max="10512" width="7.58203125" style="2" customWidth="1"/>
    <col min="10513" max="10513" width="7.33203125" style="2" bestFit="1" customWidth="1"/>
    <col min="10514" max="10514" width="15.33203125" style="2" customWidth="1"/>
    <col min="10515" max="10515" width="4.5" style="2" customWidth="1"/>
    <col min="10516" max="10516" width="5.08203125" style="2" bestFit="1" customWidth="1"/>
    <col min="10517" max="10517" width="9" style="2" bestFit="1" customWidth="1"/>
    <col min="10518" max="10518" width="5.5" style="2" bestFit="1" customWidth="1"/>
    <col min="10519" max="10521" width="5.08203125" style="2" bestFit="1" customWidth="1"/>
    <col min="10522" max="10522" width="7.33203125" style="2" bestFit="1" customWidth="1"/>
    <col min="10523" max="10525" width="5.08203125" style="2" bestFit="1" customWidth="1"/>
    <col min="10526" max="10526" width="4" style="2" bestFit="1" customWidth="1"/>
    <col min="10527" max="10532" width="5.08203125" style="2" bestFit="1" customWidth="1"/>
    <col min="10533" max="10752" width="8.58203125" style="2"/>
    <col min="10753" max="10753" width="3.08203125" style="2" customWidth="1"/>
    <col min="10754" max="10754" width="19.58203125" style="2" customWidth="1"/>
    <col min="10755" max="10755" width="8" style="2" customWidth="1"/>
    <col min="10756" max="10756" width="4.75" style="2" customWidth="1"/>
    <col min="10757" max="10757" width="6.75" style="2" customWidth="1"/>
    <col min="10758" max="10766" width="10.08203125" style="2" customWidth="1"/>
    <col min="10767" max="10768" width="7.58203125" style="2" customWidth="1"/>
    <col min="10769" max="10769" width="7.33203125" style="2" bestFit="1" customWidth="1"/>
    <col min="10770" max="10770" width="15.33203125" style="2" customWidth="1"/>
    <col min="10771" max="10771" width="4.5" style="2" customWidth="1"/>
    <col min="10772" max="10772" width="5.08203125" style="2" bestFit="1" customWidth="1"/>
    <col min="10773" max="10773" width="9" style="2" bestFit="1" customWidth="1"/>
    <col min="10774" max="10774" width="5.5" style="2" bestFit="1" customWidth="1"/>
    <col min="10775" max="10777" width="5.08203125" style="2" bestFit="1" customWidth="1"/>
    <col min="10778" max="10778" width="7.33203125" style="2" bestFit="1" customWidth="1"/>
    <col min="10779" max="10781" width="5.08203125" style="2" bestFit="1" customWidth="1"/>
    <col min="10782" max="10782" width="4" style="2" bestFit="1" customWidth="1"/>
    <col min="10783" max="10788" width="5.08203125" style="2" bestFit="1" customWidth="1"/>
    <col min="10789" max="11008" width="8.58203125" style="2"/>
    <col min="11009" max="11009" width="3.08203125" style="2" customWidth="1"/>
    <col min="11010" max="11010" width="19.58203125" style="2" customWidth="1"/>
    <col min="11011" max="11011" width="8" style="2" customWidth="1"/>
    <col min="11012" max="11012" width="4.75" style="2" customWidth="1"/>
    <col min="11013" max="11013" width="6.75" style="2" customWidth="1"/>
    <col min="11014" max="11022" width="10.08203125" style="2" customWidth="1"/>
    <col min="11023" max="11024" width="7.58203125" style="2" customWidth="1"/>
    <col min="11025" max="11025" width="7.33203125" style="2" bestFit="1" customWidth="1"/>
    <col min="11026" max="11026" width="15.33203125" style="2" customWidth="1"/>
    <col min="11027" max="11027" width="4.5" style="2" customWidth="1"/>
    <col min="11028" max="11028" width="5.08203125" style="2" bestFit="1" customWidth="1"/>
    <col min="11029" max="11029" width="9" style="2" bestFit="1" customWidth="1"/>
    <col min="11030" max="11030" width="5.5" style="2" bestFit="1" customWidth="1"/>
    <col min="11031" max="11033" width="5.08203125" style="2" bestFit="1" customWidth="1"/>
    <col min="11034" max="11034" width="7.33203125" style="2" bestFit="1" customWidth="1"/>
    <col min="11035" max="11037" width="5.08203125" style="2" bestFit="1" customWidth="1"/>
    <col min="11038" max="11038" width="4" style="2" bestFit="1" customWidth="1"/>
    <col min="11039" max="11044" width="5.08203125" style="2" bestFit="1" customWidth="1"/>
    <col min="11045" max="11264" width="8.58203125" style="2"/>
    <col min="11265" max="11265" width="3.08203125" style="2" customWidth="1"/>
    <col min="11266" max="11266" width="19.58203125" style="2" customWidth="1"/>
    <col min="11267" max="11267" width="8" style="2" customWidth="1"/>
    <col min="11268" max="11268" width="4.75" style="2" customWidth="1"/>
    <col min="11269" max="11269" width="6.75" style="2" customWidth="1"/>
    <col min="11270" max="11278" width="10.08203125" style="2" customWidth="1"/>
    <col min="11279" max="11280" width="7.58203125" style="2" customWidth="1"/>
    <col min="11281" max="11281" width="7.33203125" style="2" bestFit="1" customWidth="1"/>
    <col min="11282" max="11282" width="15.33203125" style="2" customWidth="1"/>
    <col min="11283" max="11283" width="4.5" style="2" customWidth="1"/>
    <col min="11284" max="11284" width="5.08203125" style="2" bestFit="1" customWidth="1"/>
    <col min="11285" max="11285" width="9" style="2" bestFit="1" customWidth="1"/>
    <col min="11286" max="11286" width="5.5" style="2" bestFit="1" customWidth="1"/>
    <col min="11287" max="11289" width="5.08203125" style="2" bestFit="1" customWidth="1"/>
    <col min="11290" max="11290" width="7.33203125" style="2" bestFit="1" customWidth="1"/>
    <col min="11291" max="11293" width="5.08203125" style="2" bestFit="1" customWidth="1"/>
    <col min="11294" max="11294" width="4" style="2" bestFit="1" customWidth="1"/>
    <col min="11295" max="11300" width="5.08203125" style="2" bestFit="1" customWidth="1"/>
    <col min="11301" max="11520" width="8.58203125" style="2"/>
    <col min="11521" max="11521" width="3.08203125" style="2" customWidth="1"/>
    <col min="11522" max="11522" width="19.58203125" style="2" customWidth="1"/>
    <col min="11523" max="11523" width="8" style="2" customWidth="1"/>
    <col min="11524" max="11524" width="4.75" style="2" customWidth="1"/>
    <col min="11525" max="11525" width="6.75" style="2" customWidth="1"/>
    <col min="11526" max="11534" width="10.08203125" style="2" customWidth="1"/>
    <col min="11535" max="11536" width="7.58203125" style="2" customWidth="1"/>
    <col min="11537" max="11537" width="7.33203125" style="2" bestFit="1" customWidth="1"/>
    <col min="11538" max="11538" width="15.33203125" style="2" customWidth="1"/>
    <col min="11539" max="11539" width="4.5" style="2" customWidth="1"/>
    <col min="11540" max="11540" width="5.08203125" style="2" bestFit="1" customWidth="1"/>
    <col min="11541" max="11541" width="9" style="2" bestFit="1" customWidth="1"/>
    <col min="11542" max="11542" width="5.5" style="2" bestFit="1" customWidth="1"/>
    <col min="11543" max="11545" width="5.08203125" style="2" bestFit="1" customWidth="1"/>
    <col min="11546" max="11546" width="7.33203125" style="2" bestFit="1" customWidth="1"/>
    <col min="11547" max="11549" width="5.08203125" style="2" bestFit="1" customWidth="1"/>
    <col min="11550" max="11550" width="4" style="2" bestFit="1" customWidth="1"/>
    <col min="11551" max="11556" width="5.08203125" style="2" bestFit="1" customWidth="1"/>
    <col min="11557" max="11776" width="8.58203125" style="2"/>
    <col min="11777" max="11777" width="3.08203125" style="2" customWidth="1"/>
    <col min="11778" max="11778" width="19.58203125" style="2" customWidth="1"/>
    <col min="11779" max="11779" width="8" style="2" customWidth="1"/>
    <col min="11780" max="11780" width="4.75" style="2" customWidth="1"/>
    <col min="11781" max="11781" width="6.75" style="2" customWidth="1"/>
    <col min="11782" max="11790" width="10.08203125" style="2" customWidth="1"/>
    <col min="11791" max="11792" width="7.58203125" style="2" customWidth="1"/>
    <col min="11793" max="11793" width="7.33203125" style="2" bestFit="1" customWidth="1"/>
    <col min="11794" max="11794" width="15.33203125" style="2" customWidth="1"/>
    <col min="11795" max="11795" width="4.5" style="2" customWidth="1"/>
    <col min="11796" max="11796" width="5.08203125" style="2" bestFit="1" customWidth="1"/>
    <col min="11797" max="11797" width="9" style="2" bestFit="1" customWidth="1"/>
    <col min="11798" max="11798" width="5.5" style="2" bestFit="1" customWidth="1"/>
    <col min="11799" max="11801" width="5.08203125" style="2" bestFit="1" customWidth="1"/>
    <col min="11802" max="11802" width="7.33203125" style="2" bestFit="1" customWidth="1"/>
    <col min="11803" max="11805" width="5.08203125" style="2" bestFit="1" customWidth="1"/>
    <col min="11806" max="11806" width="4" style="2" bestFit="1" customWidth="1"/>
    <col min="11807" max="11812" width="5.08203125" style="2" bestFit="1" customWidth="1"/>
    <col min="11813" max="12032" width="8.58203125" style="2"/>
    <col min="12033" max="12033" width="3.08203125" style="2" customWidth="1"/>
    <col min="12034" max="12034" width="19.58203125" style="2" customWidth="1"/>
    <col min="12035" max="12035" width="8" style="2" customWidth="1"/>
    <col min="12036" max="12036" width="4.75" style="2" customWidth="1"/>
    <col min="12037" max="12037" width="6.75" style="2" customWidth="1"/>
    <col min="12038" max="12046" width="10.08203125" style="2" customWidth="1"/>
    <col min="12047" max="12048" width="7.58203125" style="2" customWidth="1"/>
    <col min="12049" max="12049" width="7.33203125" style="2" bestFit="1" customWidth="1"/>
    <col min="12050" max="12050" width="15.33203125" style="2" customWidth="1"/>
    <col min="12051" max="12051" width="4.5" style="2" customWidth="1"/>
    <col min="12052" max="12052" width="5.08203125" style="2" bestFit="1" customWidth="1"/>
    <col min="12053" max="12053" width="9" style="2" bestFit="1" customWidth="1"/>
    <col min="12054" max="12054" width="5.5" style="2" bestFit="1" customWidth="1"/>
    <col min="12055" max="12057" width="5.08203125" style="2" bestFit="1" customWidth="1"/>
    <col min="12058" max="12058" width="7.33203125" style="2" bestFit="1" customWidth="1"/>
    <col min="12059" max="12061" width="5.08203125" style="2" bestFit="1" customWidth="1"/>
    <col min="12062" max="12062" width="4" style="2" bestFit="1" customWidth="1"/>
    <col min="12063" max="12068" width="5.08203125" style="2" bestFit="1" customWidth="1"/>
    <col min="12069" max="12288" width="8.58203125" style="2"/>
    <col min="12289" max="12289" width="3.08203125" style="2" customWidth="1"/>
    <col min="12290" max="12290" width="19.58203125" style="2" customWidth="1"/>
    <col min="12291" max="12291" width="8" style="2" customWidth="1"/>
    <col min="12292" max="12292" width="4.75" style="2" customWidth="1"/>
    <col min="12293" max="12293" width="6.75" style="2" customWidth="1"/>
    <col min="12294" max="12302" width="10.08203125" style="2" customWidth="1"/>
    <col min="12303" max="12304" width="7.58203125" style="2" customWidth="1"/>
    <col min="12305" max="12305" width="7.33203125" style="2" bestFit="1" customWidth="1"/>
    <col min="12306" max="12306" width="15.33203125" style="2" customWidth="1"/>
    <col min="12307" max="12307" width="4.5" style="2" customWidth="1"/>
    <col min="12308" max="12308" width="5.08203125" style="2" bestFit="1" customWidth="1"/>
    <col min="12309" max="12309" width="9" style="2" bestFit="1" customWidth="1"/>
    <col min="12310" max="12310" width="5.5" style="2" bestFit="1" customWidth="1"/>
    <col min="12311" max="12313" width="5.08203125" style="2" bestFit="1" customWidth="1"/>
    <col min="12314" max="12314" width="7.33203125" style="2" bestFit="1" customWidth="1"/>
    <col min="12315" max="12317" width="5.08203125" style="2" bestFit="1" customWidth="1"/>
    <col min="12318" max="12318" width="4" style="2" bestFit="1" customWidth="1"/>
    <col min="12319" max="12324" width="5.08203125" style="2" bestFit="1" customWidth="1"/>
    <col min="12325" max="12544" width="8.58203125" style="2"/>
    <col min="12545" max="12545" width="3.08203125" style="2" customWidth="1"/>
    <col min="12546" max="12546" width="19.58203125" style="2" customWidth="1"/>
    <col min="12547" max="12547" width="8" style="2" customWidth="1"/>
    <col min="12548" max="12548" width="4.75" style="2" customWidth="1"/>
    <col min="12549" max="12549" width="6.75" style="2" customWidth="1"/>
    <col min="12550" max="12558" width="10.08203125" style="2" customWidth="1"/>
    <col min="12559" max="12560" width="7.58203125" style="2" customWidth="1"/>
    <col min="12561" max="12561" width="7.33203125" style="2" bestFit="1" customWidth="1"/>
    <col min="12562" max="12562" width="15.33203125" style="2" customWidth="1"/>
    <col min="12563" max="12563" width="4.5" style="2" customWidth="1"/>
    <col min="12564" max="12564" width="5.08203125" style="2" bestFit="1" customWidth="1"/>
    <col min="12565" max="12565" width="9" style="2" bestFit="1" customWidth="1"/>
    <col min="12566" max="12566" width="5.5" style="2" bestFit="1" customWidth="1"/>
    <col min="12567" max="12569" width="5.08203125" style="2" bestFit="1" customWidth="1"/>
    <col min="12570" max="12570" width="7.33203125" style="2" bestFit="1" customWidth="1"/>
    <col min="12571" max="12573" width="5.08203125" style="2" bestFit="1" customWidth="1"/>
    <col min="12574" max="12574" width="4" style="2" bestFit="1" customWidth="1"/>
    <col min="12575" max="12580" width="5.08203125" style="2" bestFit="1" customWidth="1"/>
    <col min="12581" max="12800" width="8.58203125" style="2"/>
    <col min="12801" max="12801" width="3.08203125" style="2" customWidth="1"/>
    <col min="12802" max="12802" width="19.58203125" style="2" customWidth="1"/>
    <col min="12803" max="12803" width="8" style="2" customWidth="1"/>
    <col min="12804" max="12804" width="4.75" style="2" customWidth="1"/>
    <col min="12805" max="12805" width="6.75" style="2" customWidth="1"/>
    <col min="12806" max="12814" width="10.08203125" style="2" customWidth="1"/>
    <col min="12815" max="12816" width="7.58203125" style="2" customWidth="1"/>
    <col min="12817" max="12817" width="7.33203125" style="2" bestFit="1" customWidth="1"/>
    <col min="12818" max="12818" width="15.33203125" style="2" customWidth="1"/>
    <col min="12819" max="12819" width="4.5" style="2" customWidth="1"/>
    <col min="12820" max="12820" width="5.08203125" style="2" bestFit="1" customWidth="1"/>
    <col min="12821" max="12821" width="9" style="2" bestFit="1" customWidth="1"/>
    <col min="12822" max="12822" width="5.5" style="2" bestFit="1" customWidth="1"/>
    <col min="12823" max="12825" width="5.08203125" style="2" bestFit="1" customWidth="1"/>
    <col min="12826" max="12826" width="7.33203125" style="2" bestFit="1" customWidth="1"/>
    <col min="12827" max="12829" width="5.08203125" style="2" bestFit="1" customWidth="1"/>
    <col min="12830" max="12830" width="4" style="2" bestFit="1" customWidth="1"/>
    <col min="12831" max="12836" width="5.08203125" style="2" bestFit="1" customWidth="1"/>
    <col min="12837" max="13056" width="8.58203125" style="2"/>
    <col min="13057" max="13057" width="3.08203125" style="2" customWidth="1"/>
    <col min="13058" max="13058" width="19.58203125" style="2" customWidth="1"/>
    <col min="13059" max="13059" width="8" style="2" customWidth="1"/>
    <col min="13060" max="13060" width="4.75" style="2" customWidth="1"/>
    <col min="13061" max="13061" width="6.75" style="2" customWidth="1"/>
    <col min="13062" max="13070" width="10.08203125" style="2" customWidth="1"/>
    <col min="13071" max="13072" width="7.58203125" style="2" customWidth="1"/>
    <col min="13073" max="13073" width="7.33203125" style="2" bestFit="1" customWidth="1"/>
    <col min="13074" max="13074" width="15.33203125" style="2" customWidth="1"/>
    <col min="13075" max="13075" width="4.5" style="2" customWidth="1"/>
    <col min="13076" max="13076" width="5.08203125" style="2" bestFit="1" customWidth="1"/>
    <col min="13077" max="13077" width="9" style="2" bestFit="1" customWidth="1"/>
    <col min="13078" max="13078" width="5.5" style="2" bestFit="1" customWidth="1"/>
    <col min="13079" max="13081" width="5.08203125" style="2" bestFit="1" customWidth="1"/>
    <col min="13082" max="13082" width="7.33203125" style="2" bestFit="1" customWidth="1"/>
    <col min="13083" max="13085" width="5.08203125" style="2" bestFit="1" customWidth="1"/>
    <col min="13086" max="13086" width="4" style="2" bestFit="1" customWidth="1"/>
    <col min="13087" max="13092" width="5.08203125" style="2" bestFit="1" customWidth="1"/>
    <col min="13093" max="13312" width="8.58203125" style="2"/>
    <col min="13313" max="13313" width="3.08203125" style="2" customWidth="1"/>
    <col min="13314" max="13314" width="19.58203125" style="2" customWidth="1"/>
    <col min="13315" max="13315" width="8" style="2" customWidth="1"/>
    <col min="13316" max="13316" width="4.75" style="2" customWidth="1"/>
    <col min="13317" max="13317" width="6.75" style="2" customWidth="1"/>
    <col min="13318" max="13326" width="10.08203125" style="2" customWidth="1"/>
    <col min="13327" max="13328" width="7.58203125" style="2" customWidth="1"/>
    <col min="13329" max="13329" width="7.33203125" style="2" bestFit="1" customWidth="1"/>
    <col min="13330" max="13330" width="15.33203125" style="2" customWidth="1"/>
    <col min="13331" max="13331" width="4.5" style="2" customWidth="1"/>
    <col min="13332" max="13332" width="5.08203125" style="2" bestFit="1" customWidth="1"/>
    <col min="13333" max="13333" width="9" style="2" bestFit="1" customWidth="1"/>
    <col min="13334" max="13334" width="5.5" style="2" bestFit="1" customWidth="1"/>
    <col min="13335" max="13337" width="5.08203125" style="2" bestFit="1" customWidth="1"/>
    <col min="13338" max="13338" width="7.33203125" style="2" bestFit="1" customWidth="1"/>
    <col min="13339" max="13341" width="5.08203125" style="2" bestFit="1" customWidth="1"/>
    <col min="13342" max="13342" width="4" style="2" bestFit="1" customWidth="1"/>
    <col min="13343" max="13348" width="5.08203125" style="2" bestFit="1" customWidth="1"/>
    <col min="13349" max="13568" width="8.58203125" style="2"/>
    <col min="13569" max="13569" width="3.08203125" style="2" customWidth="1"/>
    <col min="13570" max="13570" width="19.58203125" style="2" customWidth="1"/>
    <col min="13571" max="13571" width="8" style="2" customWidth="1"/>
    <col min="13572" max="13572" width="4.75" style="2" customWidth="1"/>
    <col min="13573" max="13573" width="6.75" style="2" customWidth="1"/>
    <col min="13574" max="13582" width="10.08203125" style="2" customWidth="1"/>
    <col min="13583" max="13584" width="7.58203125" style="2" customWidth="1"/>
    <col min="13585" max="13585" width="7.33203125" style="2" bestFit="1" customWidth="1"/>
    <col min="13586" max="13586" width="15.33203125" style="2" customWidth="1"/>
    <col min="13587" max="13587" width="4.5" style="2" customWidth="1"/>
    <col min="13588" max="13588" width="5.08203125" style="2" bestFit="1" customWidth="1"/>
    <col min="13589" max="13589" width="9" style="2" bestFit="1" customWidth="1"/>
    <col min="13590" max="13590" width="5.5" style="2" bestFit="1" customWidth="1"/>
    <col min="13591" max="13593" width="5.08203125" style="2" bestFit="1" customWidth="1"/>
    <col min="13594" max="13594" width="7.33203125" style="2" bestFit="1" customWidth="1"/>
    <col min="13595" max="13597" width="5.08203125" style="2" bestFit="1" customWidth="1"/>
    <col min="13598" max="13598" width="4" style="2" bestFit="1" customWidth="1"/>
    <col min="13599" max="13604" width="5.08203125" style="2" bestFit="1" customWidth="1"/>
    <col min="13605" max="13824" width="8.58203125" style="2"/>
    <col min="13825" max="13825" width="3.08203125" style="2" customWidth="1"/>
    <col min="13826" max="13826" width="19.58203125" style="2" customWidth="1"/>
    <col min="13827" max="13827" width="8" style="2" customWidth="1"/>
    <col min="13828" max="13828" width="4.75" style="2" customWidth="1"/>
    <col min="13829" max="13829" width="6.75" style="2" customWidth="1"/>
    <col min="13830" max="13838" width="10.08203125" style="2" customWidth="1"/>
    <col min="13839" max="13840" width="7.58203125" style="2" customWidth="1"/>
    <col min="13841" max="13841" width="7.33203125" style="2" bestFit="1" customWidth="1"/>
    <col min="13842" max="13842" width="15.33203125" style="2" customWidth="1"/>
    <col min="13843" max="13843" width="4.5" style="2" customWidth="1"/>
    <col min="13844" max="13844" width="5.08203125" style="2" bestFit="1" customWidth="1"/>
    <col min="13845" max="13845" width="9" style="2" bestFit="1" customWidth="1"/>
    <col min="13846" max="13846" width="5.5" style="2" bestFit="1" customWidth="1"/>
    <col min="13847" max="13849" width="5.08203125" style="2" bestFit="1" customWidth="1"/>
    <col min="13850" max="13850" width="7.33203125" style="2" bestFit="1" customWidth="1"/>
    <col min="13851" max="13853" width="5.08203125" style="2" bestFit="1" customWidth="1"/>
    <col min="13854" max="13854" width="4" style="2" bestFit="1" customWidth="1"/>
    <col min="13855" max="13860" width="5.08203125" style="2" bestFit="1" customWidth="1"/>
    <col min="13861" max="14080" width="8.58203125" style="2"/>
    <col min="14081" max="14081" width="3.08203125" style="2" customWidth="1"/>
    <col min="14082" max="14082" width="19.58203125" style="2" customWidth="1"/>
    <col min="14083" max="14083" width="8" style="2" customWidth="1"/>
    <col min="14084" max="14084" width="4.75" style="2" customWidth="1"/>
    <col min="14085" max="14085" width="6.75" style="2" customWidth="1"/>
    <col min="14086" max="14094" width="10.08203125" style="2" customWidth="1"/>
    <col min="14095" max="14096" width="7.58203125" style="2" customWidth="1"/>
    <col min="14097" max="14097" width="7.33203125" style="2" bestFit="1" customWidth="1"/>
    <col min="14098" max="14098" width="15.33203125" style="2" customWidth="1"/>
    <col min="14099" max="14099" width="4.5" style="2" customWidth="1"/>
    <col min="14100" max="14100" width="5.08203125" style="2" bestFit="1" customWidth="1"/>
    <col min="14101" max="14101" width="9" style="2" bestFit="1" customWidth="1"/>
    <col min="14102" max="14102" width="5.5" style="2" bestFit="1" customWidth="1"/>
    <col min="14103" max="14105" width="5.08203125" style="2" bestFit="1" customWidth="1"/>
    <col min="14106" max="14106" width="7.33203125" style="2" bestFit="1" customWidth="1"/>
    <col min="14107" max="14109" width="5.08203125" style="2" bestFit="1" customWidth="1"/>
    <col min="14110" max="14110" width="4" style="2" bestFit="1" customWidth="1"/>
    <col min="14111" max="14116" width="5.08203125" style="2" bestFit="1" customWidth="1"/>
    <col min="14117" max="14336" width="8.58203125" style="2"/>
    <col min="14337" max="14337" width="3.08203125" style="2" customWidth="1"/>
    <col min="14338" max="14338" width="19.58203125" style="2" customWidth="1"/>
    <col min="14339" max="14339" width="8" style="2" customWidth="1"/>
    <col min="14340" max="14340" width="4.75" style="2" customWidth="1"/>
    <col min="14341" max="14341" width="6.75" style="2" customWidth="1"/>
    <col min="14342" max="14350" width="10.08203125" style="2" customWidth="1"/>
    <col min="14351" max="14352" width="7.58203125" style="2" customWidth="1"/>
    <col min="14353" max="14353" width="7.33203125" style="2" bestFit="1" customWidth="1"/>
    <col min="14354" max="14354" width="15.33203125" style="2" customWidth="1"/>
    <col min="14355" max="14355" width="4.5" style="2" customWidth="1"/>
    <col min="14356" max="14356" width="5.08203125" style="2" bestFit="1" customWidth="1"/>
    <col min="14357" max="14357" width="9" style="2" bestFit="1" customWidth="1"/>
    <col min="14358" max="14358" width="5.5" style="2" bestFit="1" customWidth="1"/>
    <col min="14359" max="14361" width="5.08203125" style="2" bestFit="1" customWidth="1"/>
    <col min="14362" max="14362" width="7.33203125" style="2" bestFit="1" customWidth="1"/>
    <col min="14363" max="14365" width="5.08203125" style="2" bestFit="1" customWidth="1"/>
    <col min="14366" max="14366" width="4" style="2" bestFit="1" customWidth="1"/>
    <col min="14367" max="14372" width="5.08203125" style="2" bestFit="1" customWidth="1"/>
    <col min="14373" max="14592" width="8.58203125" style="2"/>
    <col min="14593" max="14593" width="3.08203125" style="2" customWidth="1"/>
    <col min="14594" max="14594" width="19.58203125" style="2" customWidth="1"/>
    <col min="14595" max="14595" width="8" style="2" customWidth="1"/>
    <col min="14596" max="14596" width="4.75" style="2" customWidth="1"/>
    <col min="14597" max="14597" width="6.75" style="2" customWidth="1"/>
    <col min="14598" max="14606" width="10.08203125" style="2" customWidth="1"/>
    <col min="14607" max="14608" width="7.58203125" style="2" customWidth="1"/>
    <col min="14609" max="14609" width="7.33203125" style="2" bestFit="1" customWidth="1"/>
    <col min="14610" max="14610" width="15.33203125" style="2" customWidth="1"/>
    <col min="14611" max="14611" width="4.5" style="2" customWidth="1"/>
    <col min="14612" max="14612" width="5.08203125" style="2" bestFit="1" customWidth="1"/>
    <col min="14613" max="14613" width="9" style="2" bestFit="1" customWidth="1"/>
    <col min="14614" max="14614" width="5.5" style="2" bestFit="1" customWidth="1"/>
    <col min="14615" max="14617" width="5.08203125" style="2" bestFit="1" customWidth="1"/>
    <col min="14618" max="14618" width="7.33203125" style="2" bestFit="1" customWidth="1"/>
    <col min="14619" max="14621" width="5.08203125" style="2" bestFit="1" customWidth="1"/>
    <col min="14622" max="14622" width="4" style="2" bestFit="1" customWidth="1"/>
    <col min="14623" max="14628" width="5.08203125" style="2" bestFit="1" customWidth="1"/>
    <col min="14629" max="14848" width="8.58203125" style="2"/>
    <col min="14849" max="14849" width="3.08203125" style="2" customWidth="1"/>
    <col min="14850" max="14850" width="19.58203125" style="2" customWidth="1"/>
    <col min="14851" max="14851" width="8" style="2" customWidth="1"/>
    <col min="14852" max="14852" width="4.75" style="2" customWidth="1"/>
    <col min="14853" max="14853" width="6.75" style="2" customWidth="1"/>
    <col min="14854" max="14862" width="10.08203125" style="2" customWidth="1"/>
    <col min="14863" max="14864" width="7.58203125" style="2" customWidth="1"/>
    <col min="14865" max="14865" width="7.33203125" style="2" bestFit="1" customWidth="1"/>
    <col min="14866" max="14866" width="15.33203125" style="2" customWidth="1"/>
    <col min="14867" max="14867" width="4.5" style="2" customWidth="1"/>
    <col min="14868" max="14868" width="5.08203125" style="2" bestFit="1" customWidth="1"/>
    <col min="14869" max="14869" width="9" style="2" bestFit="1" customWidth="1"/>
    <col min="14870" max="14870" width="5.5" style="2" bestFit="1" customWidth="1"/>
    <col min="14871" max="14873" width="5.08203125" style="2" bestFit="1" customWidth="1"/>
    <col min="14874" max="14874" width="7.33203125" style="2" bestFit="1" customWidth="1"/>
    <col min="14875" max="14877" width="5.08203125" style="2" bestFit="1" customWidth="1"/>
    <col min="14878" max="14878" width="4" style="2" bestFit="1" customWidth="1"/>
    <col min="14879" max="14884" width="5.08203125" style="2" bestFit="1" customWidth="1"/>
    <col min="14885" max="15104" width="8.58203125" style="2"/>
    <col min="15105" max="15105" width="3.08203125" style="2" customWidth="1"/>
    <col min="15106" max="15106" width="19.58203125" style="2" customWidth="1"/>
    <col min="15107" max="15107" width="8" style="2" customWidth="1"/>
    <col min="15108" max="15108" width="4.75" style="2" customWidth="1"/>
    <col min="15109" max="15109" width="6.75" style="2" customWidth="1"/>
    <col min="15110" max="15118" width="10.08203125" style="2" customWidth="1"/>
    <col min="15119" max="15120" width="7.58203125" style="2" customWidth="1"/>
    <col min="15121" max="15121" width="7.33203125" style="2" bestFit="1" customWidth="1"/>
    <col min="15122" max="15122" width="15.33203125" style="2" customWidth="1"/>
    <col min="15123" max="15123" width="4.5" style="2" customWidth="1"/>
    <col min="15124" max="15124" width="5.08203125" style="2" bestFit="1" customWidth="1"/>
    <col min="15125" max="15125" width="9" style="2" bestFit="1" customWidth="1"/>
    <col min="15126" max="15126" width="5.5" style="2" bestFit="1" customWidth="1"/>
    <col min="15127" max="15129" width="5.08203125" style="2" bestFit="1" customWidth="1"/>
    <col min="15130" max="15130" width="7.33203125" style="2" bestFit="1" customWidth="1"/>
    <col min="15131" max="15133" width="5.08203125" style="2" bestFit="1" customWidth="1"/>
    <col min="15134" max="15134" width="4" style="2" bestFit="1" customWidth="1"/>
    <col min="15135" max="15140" width="5.08203125" style="2" bestFit="1" customWidth="1"/>
    <col min="15141" max="15360" width="8.58203125" style="2"/>
    <col min="15361" max="15361" width="3.08203125" style="2" customWidth="1"/>
    <col min="15362" max="15362" width="19.58203125" style="2" customWidth="1"/>
    <col min="15363" max="15363" width="8" style="2" customWidth="1"/>
    <col min="15364" max="15364" width="4.75" style="2" customWidth="1"/>
    <col min="15365" max="15365" width="6.75" style="2" customWidth="1"/>
    <col min="15366" max="15374" width="10.08203125" style="2" customWidth="1"/>
    <col min="15375" max="15376" width="7.58203125" style="2" customWidth="1"/>
    <col min="15377" max="15377" width="7.33203125" style="2" bestFit="1" customWidth="1"/>
    <col min="15378" max="15378" width="15.33203125" style="2" customWidth="1"/>
    <col min="15379" max="15379" width="4.5" style="2" customWidth="1"/>
    <col min="15380" max="15380" width="5.08203125" style="2" bestFit="1" customWidth="1"/>
    <col min="15381" max="15381" width="9" style="2" bestFit="1" customWidth="1"/>
    <col min="15382" max="15382" width="5.5" style="2" bestFit="1" customWidth="1"/>
    <col min="15383" max="15385" width="5.08203125" style="2" bestFit="1" customWidth="1"/>
    <col min="15386" max="15386" width="7.33203125" style="2" bestFit="1" customWidth="1"/>
    <col min="15387" max="15389" width="5.08203125" style="2" bestFit="1" customWidth="1"/>
    <col min="15390" max="15390" width="4" style="2" bestFit="1" customWidth="1"/>
    <col min="15391" max="15396" width="5.08203125" style="2" bestFit="1" customWidth="1"/>
    <col min="15397" max="15616" width="8.58203125" style="2"/>
    <col min="15617" max="15617" width="3.08203125" style="2" customWidth="1"/>
    <col min="15618" max="15618" width="19.58203125" style="2" customWidth="1"/>
    <col min="15619" max="15619" width="8" style="2" customWidth="1"/>
    <col min="15620" max="15620" width="4.75" style="2" customWidth="1"/>
    <col min="15621" max="15621" width="6.75" style="2" customWidth="1"/>
    <col min="15622" max="15630" width="10.08203125" style="2" customWidth="1"/>
    <col min="15631" max="15632" width="7.58203125" style="2" customWidth="1"/>
    <col min="15633" max="15633" width="7.33203125" style="2" bestFit="1" customWidth="1"/>
    <col min="15634" max="15634" width="15.33203125" style="2" customWidth="1"/>
    <col min="15635" max="15635" width="4.5" style="2" customWidth="1"/>
    <col min="15636" max="15636" width="5.08203125" style="2" bestFit="1" customWidth="1"/>
    <col min="15637" max="15637" width="9" style="2" bestFit="1" customWidth="1"/>
    <col min="15638" max="15638" width="5.5" style="2" bestFit="1" customWidth="1"/>
    <col min="15639" max="15641" width="5.08203125" style="2" bestFit="1" customWidth="1"/>
    <col min="15642" max="15642" width="7.33203125" style="2" bestFit="1" customWidth="1"/>
    <col min="15643" max="15645" width="5.08203125" style="2" bestFit="1" customWidth="1"/>
    <col min="15646" max="15646" width="4" style="2" bestFit="1" customWidth="1"/>
    <col min="15647" max="15652" width="5.08203125" style="2" bestFit="1" customWidth="1"/>
    <col min="15653" max="15872" width="8.58203125" style="2"/>
    <col min="15873" max="15873" width="3.08203125" style="2" customWidth="1"/>
    <col min="15874" max="15874" width="19.58203125" style="2" customWidth="1"/>
    <col min="15875" max="15875" width="8" style="2" customWidth="1"/>
    <col min="15876" max="15876" width="4.75" style="2" customWidth="1"/>
    <col min="15877" max="15877" width="6.75" style="2" customWidth="1"/>
    <col min="15878" max="15886" width="10.08203125" style="2" customWidth="1"/>
    <col min="15887" max="15888" width="7.58203125" style="2" customWidth="1"/>
    <col min="15889" max="15889" width="7.33203125" style="2" bestFit="1" customWidth="1"/>
    <col min="15890" max="15890" width="15.33203125" style="2" customWidth="1"/>
    <col min="15891" max="15891" width="4.5" style="2" customWidth="1"/>
    <col min="15892" max="15892" width="5.08203125" style="2" bestFit="1" customWidth="1"/>
    <col min="15893" max="15893" width="9" style="2" bestFit="1" customWidth="1"/>
    <col min="15894" max="15894" width="5.5" style="2" bestFit="1" customWidth="1"/>
    <col min="15895" max="15897" width="5.08203125" style="2" bestFit="1" customWidth="1"/>
    <col min="15898" max="15898" width="7.33203125" style="2" bestFit="1" customWidth="1"/>
    <col min="15899" max="15901" width="5.08203125" style="2" bestFit="1" customWidth="1"/>
    <col min="15902" max="15902" width="4" style="2" bestFit="1" customWidth="1"/>
    <col min="15903" max="15908" width="5.08203125" style="2" bestFit="1" customWidth="1"/>
    <col min="15909" max="16128" width="8.58203125" style="2"/>
    <col min="16129" max="16129" width="3.08203125" style="2" customWidth="1"/>
    <col min="16130" max="16130" width="19.58203125" style="2" customWidth="1"/>
    <col min="16131" max="16131" width="8" style="2" customWidth="1"/>
    <col min="16132" max="16132" width="4.75" style="2" customWidth="1"/>
    <col min="16133" max="16133" width="6.75" style="2" customWidth="1"/>
    <col min="16134" max="16142" width="10.08203125" style="2" customWidth="1"/>
    <col min="16143" max="16144" width="7.58203125" style="2" customWidth="1"/>
    <col min="16145" max="16145" width="7.33203125" style="2" bestFit="1" customWidth="1"/>
    <col min="16146" max="16146" width="15.33203125" style="2" customWidth="1"/>
    <col min="16147" max="16147" width="4.5" style="2" customWidth="1"/>
    <col min="16148" max="16148" width="5.08203125" style="2" bestFit="1" customWidth="1"/>
    <col min="16149" max="16149" width="9" style="2" bestFit="1" customWidth="1"/>
    <col min="16150" max="16150" width="5.5" style="2" bestFit="1" customWidth="1"/>
    <col min="16151" max="16153" width="5.08203125" style="2" bestFit="1" customWidth="1"/>
    <col min="16154" max="16154" width="7.33203125" style="2" bestFit="1" customWidth="1"/>
    <col min="16155" max="16157" width="5.08203125" style="2" bestFit="1" customWidth="1"/>
    <col min="16158" max="16158" width="4" style="2" bestFit="1" customWidth="1"/>
    <col min="16159" max="16164" width="5.08203125" style="2" bestFit="1" customWidth="1"/>
    <col min="16165" max="16384" width="8.58203125" style="2"/>
  </cols>
  <sheetData>
    <row r="1" spans="2:18" ht="20" customHeight="1" x14ac:dyDescent="0.55000000000000004">
      <c r="B1" s="2" t="s">
        <v>130</v>
      </c>
    </row>
    <row r="2" spans="2:18" x14ac:dyDescent="0.55000000000000004">
      <c r="B2" s="240" t="s">
        <v>0</v>
      </c>
      <c r="C2" s="240"/>
      <c r="D2" s="240"/>
      <c r="E2" s="240"/>
      <c r="F2" s="1"/>
      <c r="G2" s="1"/>
      <c r="H2" s="1"/>
      <c r="I2" s="1"/>
      <c r="J2" s="1"/>
    </row>
    <row r="3" spans="2:18" ht="16.5" x14ac:dyDescent="0.55000000000000004">
      <c r="B3" s="240"/>
      <c r="C3" s="240"/>
      <c r="D3" s="240"/>
      <c r="E3" s="240"/>
      <c r="P3" s="4" t="s">
        <v>1</v>
      </c>
    </row>
    <row r="4" spans="2:18" x14ac:dyDescent="0.55000000000000004">
      <c r="B4" s="5"/>
      <c r="C4" s="5"/>
      <c r="D4" s="5"/>
      <c r="E4" s="5"/>
    </row>
    <row r="5" spans="2:18" ht="14" x14ac:dyDescent="0.55000000000000004">
      <c r="B5" s="6" t="s">
        <v>2</v>
      </c>
      <c r="C5" s="5"/>
      <c r="D5" s="5"/>
      <c r="E5" s="5"/>
      <c r="I5" s="5" t="s">
        <v>3</v>
      </c>
    </row>
    <row r="6" spans="2:18" x14ac:dyDescent="0.55000000000000004">
      <c r="B6" s="5"/>
      <c r="C6" s="5"/>
      <c r="D6" s="5"/>
      <c r="E6" s="5"/>
    </row>
    <row r="7" spans="2:18" x14ac:dyDescent="0.55000000000000004">
      <c r="B7" s="7" t="s">
        <v>4</v>
      </c>
      <c r="C7" s="5"/>
      <c r="D7" s="5"/>
      <c r="E7" s="5"/>
    </row>
    <row r="8" spans="2:18" s="8" customFormat="1" ht="20" x14ac:dyDescent="0.55000000000000004">
      <c r="B8" s="7" t="s">
        <v>5</v>
      </c>
      <c r="M8" s="9"/>
      <c r="N8" s="9"/>
    </row>
    <row r="9" spans="2:18" x14ac:dyDescent="0.55000000000000004">
      <c r="B9" s="7" t="s">
        <v>6</v>
      </c>
      <c r="C9" s="5"/>
      <c r="D9" s="5"/>
      <c r="E9" s="5"/>
    </row>
    <row r="10" spans="2:18" x14ac:dyDescent="0.55000000000000004">
      <c r="B10" s="7" t="s">
        <v>7</v>
      </c>
      <c r="C10" s="5"/>
      <c r="D10" s="5"/>
      <c r="E10" s="5"/>
    </row>
    <row r="11" spans="2:18" ht="22.5" x14ac:dyDescent="0.55000000000000004">
      <c r="B11" s="7"/>
      <c r="C11" s="5"/>
      <c r="D11" s="5"/>
      <c r="E11" s="5"/>
      <c r="O11" s="10"/>
      <c r="P11" s="2" t="s">
        <v>8</v>
      </c>
    </row>
    <row r="12" spans="2:18" x14ac:dyDescent="0.55000000000000004">
      <c r="F12" s="11"/>
      <c r="G12" s="12"/>
      <c r="H12" s="13" t="s">
        <v>9</v>
      </c>
    </row>
    <row r="13" spans="2:18" x14ac:dyDescent="0.55000000000000004">
      <c r="B13" s="1"/>
      <c r="C13" s="1"/>
      <c r="D13" s="1"/>
      <c r="E13" s="1"/>
      <c r="F13" s="1"/>
      <c r="G13" s="1"/>
      <c r="H13" s="1"/>
    </row>
    <row r="14" spans="2:18" ht="13.5" thickBot="1" x14ac:dyDescent="0.6">
      <c r="B14" s="14" t="s">
        <v>10</v>
      </c>
      <c r="C14" s="14"/>
      <c r="D14" s="14"/>
      <c r="E14" s="14"/>
      <c r="F14" s="14"/>
      <c r="G14" s="15" t="s">
        <v>11</v>
      </c>
      <c r="H14" s="14"/>
      <c r="L14" s="14"/>
      <c r="M14" s="16"/>
      <c r="N14" s="16"/>
      <c r="O14" s="16"/>
    </row>
    <row r="15" spans="2:18" ht="14.25" customHeight="1" x14ac:dyDescent="0.55000000000000004">
      <c r="B15" s="241" t="s">
        <v>12</v>
      </c>
      <c r="C15" s="243" t="s">
        <v>13</v>
      </c>
      <c r="D15" s="243" t="s">
        <v>14</v>
      </c>
      <c r="E15" s="245"/>
      <c r="F15" s="246" t="s">
        <v>15</v>
      </c>
      <c r="G15" s="246"/>
      <c r="H15" s="246"/>
      <c r="I15" s="246" t="s">
        <v>16</v>
      </c>
      <c r="J15" s="246"/>
      <c r="K15" s="246"/>
      <c r="L15" s="246" t="s">
        <v>17</v>
      </c>
      <c r="M15" s="246"/>
      <c r="N15" s="246"/>
      <c r="O15" s="247" t="s">
        <v>18</v>
      </c>
      <c r="P15" s="248"/>
      <c r="Q15" s="16"/>
      <c r="R15" s="17"/>
    </row>
    <row r="16" spans="2:18" ht="27" customHeight="1" thickBot="1" x14ac:dyDescent="0.6">
      <c r="B16" s="242"/>
      <c r="C16" s="244"/>
      <c r="D16" s="244"/>
      <c r="E16" s="244"/>
      <c r="F16" s="18" t="s">
        <v>19</v>
      </c>
      <c r="G16" s="18" t="s">
        <v>20</v>
      </c>
      <c r="H16" s="19" t="s">
        <v>21</v>
      </c>
      <c r="I16" s="18" t="s">
        <v>19</v>
      </c>
      <c r="J16" s="18" t="s">
        <v>20</v>
      </c>
      <c r="K16" s="19" t="s">
        <v>21</v>
      </c>
      <c r="L16" s="18" t="s">
        <v>19</v>
      </c>
      <c r="M16" s="18" t="s">
        <v>20</v>
      </c>
      <c r="N16" s="20" t="s">
        <v>21</v>
      </c>
      <c r="O16" s="21" t="s">
        <v>22</v>
      </c>
      <c r="P16" s="22" t="s">
        <v>23</v>
      </c>
      <c r="Q16" s="23" t="s">
        <v>24</v>
      </c>
    </row>
    <row r="17" spans="2:17" ht="18" customHeight="1" x14ac:dyDescent="0.55000000000000004">
      <c r="B17" s="249" t="s">
        <v>53</v>
      </c>
      <c r="C17" s="246">
        <v>2</v>
      </c>
      <c r="D17" s="253">
        <v>6.8000000000000005E-2</v>
      </c>
      <c r="E17" s="253"/>
      <c r="F17" s="24"/>
      <c r="G17" s="24"/>
      <c r="H17" s="25">
        <f>F17+G17</f>
        <v>0</v>
      </c>
      <c r="I17" s="26">
        <f>D17*F17</f>
        <v>0</v>
      </c>
      <c r="J17" s="26">
        <f>D17*G17</f>
        <v>0</v>
      </c>
      <c r="K17" s="27">
        <f>I17+J17</f>
        <v>0</v>
      </c>
      <c r="L17" s="28">
        <f>C17*F17</f>
        <v>0</v>
      </c>
      <c r="M17" s="28">
        <f>C17*G17</f>
        <v>0</v>
      </c>
      <c r="N17" s="29">
        <f>L17+M17</f>
        <v>0</v>
      </c>
      <c r="O17" s="30" t="s">
        <v>25</v>
      </c>
      <c r="P17" s="31"/>
      <c r="Q17" s="32">
        <f>IF(H17&gt;0,1,0)</f>
        <v>0</v>
      </c>
    </row>
    <row r="18" spans="2:17" ht="18" customHeight="1" x14ac:dyDescent="0.55000000000000004">
      <c r="B18" s="250"/>
      <c r="C18" s="252"/>
      <c r="D18" s="254">
        <f>D17*48/25</f>
        <v>0.13056000000000001</v>
      </c>
      <c r="E18" s="255"/>
      <c r="F18" s="33"/>
      <c r="G18" s="33"/>
      <c r="H18" s="34">
        <f t="shared" ref="H18:H66" si="0">F18+G18</f>
        <v>0</v>
      </c>
      <c r="I18" s="35">
        <f t="shared" ref="I18:I66" si="1">D18*F18</f>
        <v>0</v>
      </c>
      <c r="J18" s="35">
        <f t="shared" ref="J18:J66" si="2">D18*G18</f>
        <v>0</v>
      </c>
      <c r="K18" s="36">
        <f t="shared" ref="K18:K66" si="3">I18+J18</f>
        <v>0</v>
      </c>
      <c r="L18" s="37">
        <f>C17*F18</f>
        <v>0</v>
      </c>
      <c r="M18" s="37">
        <f>C17*G18</f>
        <v>0</v>
      </c>
      <c r="N18" s="38">
        <f t="shared" ref="N18:N66" si="4">L18+M18</f>
        <v>0</v>
      </c>
      <c r="O18" s="39"/>
      <c r="P18" s="40" t="s">
        <v>25</v>
      </c>
      <c r="Q18" s="32">
        <f t="shared" ref="Q18:Q24" si="5">IF(H18&gt;0,1,0)</f>
        <v>0</v>
      </c>
    </row>
    <row r="19" spans="2:17" ht="18" customHeight="1" x14ac:dyDescent="0.55000000000000004">
      <c r="B19" s="250"/>
      <c r="C19" s="256">
        <v>2.5</v>
      </c>
      <c r="D19" s="257">
        <v>9.4E-2</v>
      </c>
      <c r="E19" s="257"/>
      <c r="F19" s="33"/>
      <c r="G19" s="33"/>
      <c r="H19" s="41">
        <f t="shared" si="0"/>
        <v>0</v>
      </c>
      <c r="I19" s="42">
        <f t="shared" si="1"/>
        <v>0</v>
      </c>
      <c r="J19" s="42">
        <f t="shared" si="2"/>
        <v>0</v>
      </c>
      <c r="K19" s="43">
        <f t="shared" si="3"/>
        <v>0</v>
      </c>
      <c r="L19" s="44">
        <f>C19*F19</f>
        <v>0</v>
      </c>
      <c r="M19" s="44">
        <f>C19*G19</f>
        <v>0</v>
      </c>
      <c r="N19" s="45">
        <f t="shared" si="4"/>
        <v>0</v>
      </c>
      <c r="O19" s="39" t="s">
        <v>25</v>
      </c>
      <c r="P19" s="40"/>
      <c r="Q19" s="32">
        <f t="shared" si="5"/>
        <v>0</v>
      </c>
    </row>
    <row r="20" spans="2:17" ht="18" customHeight="1" x14ac:dyDescent="0.55000000000000004">
      <c r="B20" s="250"/>
      <c r="C20" s="252"/>
      <c r="D20" s="254">
        <f>D19*50/36</f>
        <v>0.13055555555555556</v>
      </c>
      <c r="E20" s="255"/>
      <c r="F20" s="33"/>
      <c r="G20" s="33"/>
      <c r="H20" s="34">
        <f t="shared" si="0"/>
        <v>0</v>
      </c>
      <c r="I20" s="35">
        <f t="shared" si="1"/>
        <v>0</v>
      </c>
      <c r="J20" s="35">
        <f t="shared" si="2"/>
        <v>0</v>
      </c>
      <c r="K20" s="36">
        <f t="shared" si="3"/>
        <v>0</v>
      </c>
      <c r="L20" s="37">
        <f>C19*F20</f>
        <v>0</v>
      </c>
      <c r="M20" s="37">
        <f>C19*G20</f>
        <v>0</v>
      </c>
      <c r="N20" s="38">
        <f t="shared" si="4"/>
        <v>0</v>
      </c>
      <c r="O20" s="39"/>
      <c r="P20" s="40" t="s">
        <v>25</v>
      </c>
      <c r="Q20" s="32">
        <f t="shared" si="5"/>
        <v>0</v>
      </c>
    </row>
    <row r="21" spans="2:17" ht="18" customHeight="1" x14ac:dyDescent="0.55000000000000004">
      <c r="B21" s="250"/>
      <c r="C21" s="256">
        <v>3</v>
      </c>
      <c r="D21" s="257">
        <v>9.4E-2</v>
      </c>
      <c r="E21" s="257"/>
      <c r="F21" s="33"/>
      <c r="G21" s="33"/>
      <c r="H21" s="41">
        <f t="shared" si="0"/>
        <v>0</v>
      </c>
      <c r="I21" s="42">
        <f t="shared" si="1"/>
        <v>0</v>
      </c>
      <c r="J21" s="42">
        <f t="shared" si="2"/>
        <v>0</v>
      </c>
      <c r="K21" s="43">
        <f t="shared" si="3"/>
        <v>0</v>
      </c>
      <c r="L21" s="44">
        <f>C21*F21</f>
        <v>0</v>
      </c>
      <c r="M21" s="44">
        <f>C21*G21</f>
        <v>0</v>
      </c>
      <c r="N21" s="45">
        <f t="shared" si="4"/>
        <v>0</v>
      </c>
      <c r="O21" s="39" t="s">
        <v>25</v>
      </c>
      <c r="P21" s="40"/>
      <c r="Q21" s="32">
        <f t="shared" si="5"/>
        <v>0</v>
      </c>
    </row>
    <row r="22" spans="2:17" ht="18" customHeight="1" x14ac:dyDescent="0.55000000000000004">
      <c r="B22" s="250"/>
      <c r="C22" s="252"/>
      <c r="D22" s="263">
        <f>D21*51/38*(1.04)</f>
        <v>0.13120421052631578</v>
      </c>
      <c r="E22" s="264"/>
      <c r="F22" s="33"/>
      <c r="G22" s="33"/>
      <c r="H22" s="46">
        <f t="shared" si="0"/>
        <v>0</v>
      </c>
      <c r="I22" s="35">
        <f t="shared" si="1"/>
        <v>0</v>
      </c>
      <c r="J22" s="35">
        <f t="shared" si="2"/>
        <v>0</v>
      </c>
      <c r="K22" s="47">
        <f t="shared" si="3"/>
        <v>0</v>
      </c>
      <c r="L22" s="37">
        <f>C21*F22</f>
        <v>0</v>
      </c>
      <c r="M22" s="37">
        <f>C21*G22</f>
        <v>0</v>
      </c>
      <c r="N22" s="48">
        <f t="shared" si="4"/>
        <v>0</v>
      </c>
      <c r="O22" s="39"/>
      <c r="P22" s="40" t="s">
        <v>25</v>
      </c>
      <c r="Q22" s="32">
        <f t="shared" si="5"/>
        <v>0</v>
      </c>
    </row>
    <row r="23" spans="2:17" ht="18" customHeight="1" x14ac:dyDescent="0.55000000000000004">
      <c r="B23" s="250"/>
      <c r="C23" s="256">
        <v>3.2</v>
      </c>
      <c r="D23" s="258">
        <v>0.154</v>
      </c>
      <c r="E23" s="258"/>
      <c r="F23" s="33"/>
      <c r="G23" s="33"/>
      <c r="H23" s="41">
        <f t="shared" si="0"/>
        <v>0</v>
      </c>
      <c r="I23" s="42">
        <f t="shared" si="1"/>
        <v>0</v>
      </c>
      <c r="J23" s="42">
        <f t="shared" si="2"/>
        <v>0</v>
      </c>
      <c r="K23" s="43">
        <f t="shared" si="3"/>
        <v>0</v>
      </c>
      <c r="L23" s="44">
        <f>C23*F23</f>
        <v>0</v>
      </c>
      <c r="M23" s="44">
        <f>C23*G23</f>
        <v>0</v>
      </c>
      <c r="N23" s="45">
        <f t="shared" si="4"/>
        <v>0</v>
      </c>
      <c r="O23" s="39" t="s">
        <v>25</v>
      </c>
      <c r="P23" s="40"/>
      <c r="Q23" s="32">
        <f t="shared" si="5"/>
        <v>0</v>
      </c>
    </row>
    <row r="24" spans="2:17" ht="18" customHeight="1" x14ac:dyDescent="0.55000000000000004">
      <c r="B24" s="250"/>
      <c r="C24" s="252"/>
      <c r="D24" s="265">
        <f>D23*130/77</f>
        <v>0.26</v>
      </c>
      <c r="E24" s="266"/>
      <c r="F24" s="33"/>
      <c r="G24" s="33"/>
      <c r="H24" s="49">
        <f t="shared" si="0"/>
        <v>0</v>
      </c>
      <c r="I24" s="35">
        <f t="shared" si="1"/>
        <v>0</v>
      </c>
      <c r="J24" s="35">
        <f t="shared" si="2"/>
        <v>0</v>
      </c>
      <c r="K24" s="50">
        <f t="shared" si="3"/>
        <v>0</v>
      </c>
      <c r="L24" s="37">
        <f>C23*F24</f>
        <v>0</v>
      </c>
      <c r="M24" s="37">
        <f>C23*G24</f>
        <v>0</v>
      </c>
      <c r="N24" s="51">
        <f t="shared" si="4"/>
        <v>0</v>
      </c>
      <c r="O24" s="39"/>
      <c r="P24" s="40" t="s">
        <v>25</v>
      </c>
      <c r="Q24" s="32">
        <f t="shared" si="5"/>
        <v>0</v>
      </c>
    </row>
    <row r="25" spans="2:17" ht="18" customHeight="1" x14ac:dyDescent="0.55000000000000004">
      <c r="B25" s="250"/>
      <c r="C25" s="256">
        <v>4</v>
      </c>
      <c r="D25" s="267">
        <v>0.17</v>
      </c>
      <c r="E25" s="267"/>
      <c r="F25" s="33"/>
      <c r="G25" s="33"/>
      <c r="H25" s="41">
        <f t="shared" si="0"/>
        <v>0</v>
      </c>
      <c r="I25" s="42">
        <f t="shared" si="1"/>
        <v>0</v>
      </c>
      <c r="J25" s="42">
        <f t="shared" si="2"/>
        <v>0</v>
      </c>
      <c r="K25" s="43">
        <f t="shared" si="3"/>
        <v>0</v>
      </c>
      <c r="L25" s="44">
        <f>C25*F25</f>
        <v>0</v>
      </c>
      <c r="M25" s="44">
        <f>C25*G25</f>
        <v>0</v>
      </c>
      <c r="N25" s="45">
        <f t="shared" si="4"/>
        <v>0</v>
      </c>
      <c r="O25" s="39" t="s">
        <v>25</v>
      </c>
      <c r="P25" s="40"/>
      <c r="Q25" s="52"/>
    </row>
    <row r="26" spans="2:17" ht="18" customHeight="1" x14ac:dyDescent="0.55000000000000004">
      <c r="B26" s="250"/>
      <c r="C26" s="252"/>
      <c r="D26" s="254">
        <f>D25*130/85</f>
        <v>0.26</v>
      </c>
      <c r="E26" s="255"/>
      <c r="F26" s="33"/>
      <c r="G26" s="33"/>
      <c r="H26" s="34">
        <f t="shared" si="0"/>
        <v>0</v>
      </c>
      <c r="I26" s="35">
        <f t="shared" si="1"/>
        <v>0</v>
      </c>
      <c r="J26" s="35">
        <f t="shared" si="2"/>
        <v>0</v>
      </c>
      <c r="K26" s="36">
        <f t="shared" si="3"/>
        <v>0</v>
      </c>
      <c r="L26" s="37">
        <f>C25*F26</f>
        <v>0</v>
      </c>
      <c r="M26" s="37">
        <f>C25*G26</f>
        <v>0</v>
      </c>
      <c r="N26" s="38">
        <f t="shared" si="4"/>
        <v>0</v>
      </c>
      <c r="O26" s="39"/>
      <c r="P26" s="40" t="s">
        <v>25</v>
      </c>
      <c r="Q26" s="52"/>
    </row>
    <row r="27" spans="2:17" ht="18" customHeight="1" x14ac:dyDescent="0.55000000000000004">
      <c r="B27" s="250"/>
      <c r="C27" s="256">
        <v>5</v>
      </c>
      <c r="D27" s="258">
        <v>0.2</v>
      </c>
      <c r="E27" s="258"/>
      <c r="F27" s="33"/>
      <c r="G27" s="33"/>
      <c r="H27" s="41">
        <f t="shared" si="0"/>
        <v>0</v>
      </c>
      <c r="I27" s="42">
        <f t="shared" si="1"/>
        <v>0</v>
      </c>
      <c r="J27" s="42">
        <f t="shared" si="2"/>
        <v>0</v>
      </c>
      <c r="K27" s="43">
        <f t="shared" si="3"/>
        <v>0</v>
      </c>
      <c r="L27" s="44">
        <f>C27*F27</f>
        <v>0</v>
      </c>
      <c r="M27" s="44">
        <f>C27*G27</f>
        <v>0</v>
      </c>
      <c r="N27" s="45">
        <f t="shared" si="4"/>
        <v>0</v>
      </c>
      <c r="O27" s="39" t="s">
        <v>25</v>
      </c>
      <c r="P27" s="40"/>
      <c r="Q27" s="52"/>
    </row>
    <row r="28" spans="2:17" ht="18" customHeight="1" x14ac:dyDescent="0.55000000000000004">
      <c r="B28" s="250"/>
      <c r="C28" s="252"/>
      <c r="D28" s="254">
        <f>D27*130/100</f>
        <v>0.26</v>
      </c>
      <c r="E28" s="255"/>
      <c r="F28" s="33"/>
      <c r="G28" s="33"/>
      <c r="H28" s="34">
        <f t="shared" si="0"/>
        <v>0</v>
      </c>
      <c r="I28" s="35">
        <f t="shared" si="1"/>
        <v>0</v>
      </c>
      <c r="J28" s="35">
        <f t="shared" si="2"/>
        <v>0</v>
      </c>
      <c r="K28" s="36">
        <f t="shared" si="3"/>
        <v>0</v>
      </c>
      <c r="L28" s="37">
        <f>C27*F28</f>
        <v>0</v>
      </c>
      <c r="M28" s="37">
        <f>C27*G28</f>
        <v>0</v>
      </c>
      <c r="N28" s="38">
        <f t="shared" si="4"/>
        <v>0</v>
      </c>
      <c r="O28" s="39"/>
      <c r="P28" s="40" t="s">
        <v>25</v>
      </c>
      <c r="Q28" s="52"/>
    </row>
    <row r="29" spans="2:17" ht="18" customHeight="1" x14ac:dyDescent="0.55000000000000004">
      <c r="B29" s="250"/>
      <c r="C29" s="256">
        <v>6</v>
      </c>
      <c r="D29" s="260">
        <v>0.2</v>
      </c>
      <c r="E29" s="260"/>
      <c r="F29" s="33"/>
      <c r="G29" s="33"/>
      <c r="H29" s="53">
        <f t="shared" si="0"/>
        <v>0</v>
      </c>
      <c r="I29" s="42">
        <f t="shared" si="1"/>
        <v>0</v>
      </c>
      <c r="J29" s="42">
        <f t="shared" si="2"/>
        <v>0</v>
      </c>
      <c r="K29" s="54">
        <f t="shared" si="3"/>
        <v>0</v>
      </c>
      <c r="L29" s="44">
        <f>C29*F29</f>
        <v>0</v>
      </c>
      <c r="M29" s="44">
        <f>C29*G29</f>
        <v>0</v>
      </c>
      <c r="N29" s="55">
        <f t="shared" si="4"/>
        <v>0</v>
      </c>
      <c r="O29" s="39" t="s">
        <v>25</v>
      </c>
      <c r="P29" s="40"/>
      <c r="Q29" s="52"/>
    </row>
    <row r="30" spans="2:17" ht="18" customHeight="1" thickBot="1" x14ac:dyDescent="0.6">
      <c r="B30" s="251"/>
      <c r="C30" s="259"/>
      <c r="D30" s="261">
        <f>D29*130/110*(1.1)</f>
        <v>0.26</v>
      </c>
      <c r="E30" s="262"/>
      <c r="F30" s="56"/>
      <c r="G30" s="56"/>
      <c r="H30" s="57">
        <f t="shared" si="0"/>
        <v>0</v>
      </c>
      <c r="I30" s="58">
        <f t="shared" si="1"/>
        <v>0</v>
      </c>
      <c r="J30" s="58">
        <f t="shared" si="2"/>
        <v>0</v>
      </c>
      <c r="K30" s="59">
        <f t="shared" si="3"/>
        <v>0</v>
      </c>
      <c r="L30" s="60">
        <f>C29*F30</f>
        <v>0</v>
      </c>
      <c r="M30" s="60">
        <f>C29*G30</f>
        <v>0</v>
      </c>
      <c r="N30" s="61">
        <f t="shared" si="4"/>
        <v>0</v>
      </c>
      <c r="O30" s="21"/>
      <c r="P30" s="22" t="s">
        <v>25</v>
      </c>
      <c r="Q30" s="52"/>
    </row>
    <row r="31" spans="2:17" ht="18" customHeight="1" x14ac:dyDescent="0.55000000000000004">
      <c r="B31" s="249" t="s">
        <v>26</v>
      </c>
      <c r="C31" s="246">
        <v>4</v>
      </c>
      <c r="D31" s="245">
        <f>0.68*200/1000</f>
        <v>0.13600000000000001</v>
      </c>
      <c r="E31" s="245"/>
      <c r="F31" s="24"/>
      <c r="G31" s="24"/>
      <c r="H31" s="62">
        <f t="shared" si="0"/>
        <v>0</v>
      </c>
      <c r="I31" s="63">
        <f t="shared" si="1"/>
        <v>0</v>
      </c>
      <c r="J31" s="63">
        <f t="shared" si="2"/>
        <v>0</v>
      </c>
      <c r="K31" s="64">
        <f t="shared" si="3"/>
        <v>0</v>
      </c>
      <c r="L31" s="65">
        <f>C31*F31</f>
        <v>0</v>
      </c>
      <c r="M31" s="65">
        <f>C31*G31</f>
        <v>0</v>
      </c>
      <c r="N31" s="66">
        <f t="shared" si="4"/>
        <v>0</v>
      </c>
      <c r="O31" s="30" t="s">
        <v>25</v>
      </c>
      <c r="P31" s="31"/>
      <c r="Q31" s="52"/>
    </row>
    <row r="32" spans="2:17" ht="18" customHeight="1" x14ac:dyDescent="0.55000000000000004">
      <c r="B32" s="250"/>
      <c r="C32" s="252"/>
      <c r="D32" s="268">
        <f>0.68*200/1000*(115/72)</f>
        <v>0.21722222222222226</v>
      </c>
      <c r="E32" s="268"/>
      <c r="F32" s="33"/>
      <c r="G32" s="33"/>
      <c r="H32" s="67">
        <f t="shared" si="0"/>
        <v>0</v>
      </c>
      <c r="I32" s="68">
        <f t="shared" si="1"/>
        <v>0</v>
      </c>
      <c r="J32" s="68">
        <f t="shared" si="2"/>
        <v>0</v>
      </c>
      <c r="K32" s="50">
        <f t="shared" si="3"/>
        <v>0</v>
      </c>
      <c r="L32" s="69">
        <f>C31*F32</f>
        <v>0</v>
      </c>
      <c r="M32" s="69">
        <f>C31*G32</f>
        <v>0</v>
      </c>
      <c r="N32" s="51">
        <f t="shared" si="4"/>
        <v>0</v>
      </c>
      <c r="O32" s="39"/>
      <c r="P32" s="40" t="s">
        <v>25</v>
      </c>
      <c r="Q32" s="52"/>
    </row>
    <row r="33" spans="2:17" ht="18" customHeight="1" x14ac:dyDescent="0.55000000000000004">
      <c r="B33" s="250"/>
      <c r="C33" s="256">
        <v>5</v>
      </c>
      <c r="D33" s="269">
        <f>0.76*200/1000</f>
        <v>0.152</v>
      </c>
      <c r="E33" s="269"/>
      <c r="F33" s="33"/>
      <c r="G33" s="33"/>
      <c r="H33" s="70">
        <f t="shared" si="0"/>
        <v>0</v>
      </c>
      <c r="I33" s="71">
        <f t="shared" si="1"/>
        <v>0</v>
      </c>
      <c r="J33" s="71">
        <f t="shared" si="2"/>
        <v>0</v>
      </c>
      <c r="K33" s="72">
        <f t="shared" si="3"/>
        <v>0</v>
      </c>
      <c r="L33" s="73">
        <f>C33*F33</f>
        <v>0</v>
      </c>
      <c r="M33" s="73">
        <f>C33*G33</f>
        <v>0</v>
      </c>
      <c r="N33" s="74">
        <f t="shared" si="4"/>
        <v>0</v>
      </c>
      <c r="O33" s="39" t="s">
        <v>25</v>
      </c>
      <c r="P33" s="40"/>
      <c r="Q33" s="52"/>
    </row>
    <row r="34" spans="2:17" ht="18" customHeight="1" x14ac:dyDescent="0.55000000000000004">
      <c r="B34" s="250"/>
      <c r="C34" s="252"/>
      <c r="D34" s="265">
        <f>0.76*200/1000*(133/84)</f>
        <v>0.24066666666666664</v>
      </c>
      <c r="E34" s="266"/>
      <c r="F34" s="33"/>
      <c r="G34" s="33"/>
      <c r="H34" s="49">
        <f t="shared" si="0"/>
        <v>0</v>
      </c>
      <c r="I34" s="68">
        <f t="shared" si="1"/>
        <v>0</v>
      </c>
      <c r="J34" s="68">
        <f t="shared" si="2"/>
        <v>0</v>
      </c>
      <c r="K34" s="50">
        <f t="shared" si="3"/>
        <v>0</v>
      </c>
      <c r="L34" s="69">
        <f>C33*F34</f>
        <v>0</v>
      </c>
      <c r="M34" s="69">
        <f>C33*G34</f>
        <v>0</v>
      </c>
      <c r="N34" s="51">
        <f t="shared" si="4"/>
        <v>0</v>
      </c>
      <c r="O34" s="39"/>
      <c r="P34" s="40" t="s">
        <v>25</v>
      </c>
      <c r="Q34" s="52"/>
    </row>
    <row r="35" spans="2:17" ht="18" customHeight="1" x14ac:dyDescent="0.55000000000000004">
      <c r="B35" s="250"/>
      <c r="C35" s="256">
        <v>6</v>
      </c>
      <c r="D35" s="257">
        <f>0.98*200/1000</f>
        <v>0.19600000000000001</v>
      </c>
      <c r="E35" s="257"/>
      <c r="F35" s="33"/>
      <c r="G35" s="33"/>
      <c r="H35" s="41">
        <f t="shared" si="0"/>
        <v>0</v>
      </c>
      <c r="I35" s="71">
        <f t="shared" si="1"/>
        <v>0</v>
      </c>
      <c r="J35" s="71">
        <f t="shared" si="2"/>
        <v>0</v>
      </c>
      <c r="K35" s="43">
        <f t="shared" si="3"/>
        <v>0</v>
      </c>
      <c r="L35" s="73">
        <f>C35*F35</f>
        <v>0</v>
      </c>
      <c r="M35" s="73">
        <f>C35*G35</f>
        <v>0</v>
      </c>
      <c r="N35" s="45">
        <f t="shared" si="4"/>
        <v>0</v>
      </c>
      <c r="O35" s="39" t="s">
        <v>25</v>
      </c>
      <c r="P35" s="40"/>
      <c r="Q35" s="52"/>
    </row>
    <row r="36" spans="2:17" ht="18" customHeight="1" thickBot="1" x14ac:dyDescent="0.6">
      <c r="B36" s="251"/>
      <c r="C36" s="259"/>
      <c r="D36" s="270">
        <f>0.98*200/1000*(133/103)</f>
        <v>0.25308737864077674</v>
      </c>
      <c r="E36" s="271"/>
      <c r="F36" s="56"/>
      <c r="G36" s="56"/>
      <c r="H36" s="75">
        <f t="shared" si="0"/>
        <v>0</v>
      </c>
      <c r="I36" s="76">
        <f t="shared" si="1"/>
        <v>0</v>
      </c>
      <c r="J36" s="76">
        <f t="shared" si="2"/>
        <v>0</v>
      </c>
      <c r="K36" s="77">
        <f t="shared" si="3"/>
        <v>0</v>
      </c>
      <c r="L36" s="78">
        <f>C35*F36</f>
        <v>0</v>
      </c>
      <c r="M36" s="78">
        <f>C35*G36</f>
        <v>0</v>
      </c>
      <c r="N36" s="79">
        <f t="shared" si="4"/>
        <v>0</v>
      </c>
      <c r="O36" s="21"/>
      <c r="P36" s="22" t="s">
        <v>25</v>
      </c>
      <c r="Q36" s="52"/>
    </row>
    <row r="37" spans="2:17" ht="18" customHeight="1" x14ac:dyDescent="0.55000000000000004">
      <c r="B37" s="249" t="s">
        <v>27</v>
      </c>
      <c r="C37" s="246">
        <v>4</v>
      </c>
      <c r="D37" s="245">
        <f>0.73*200/1000</f>
        <v>0.14599999999999999</v>
      </c>
      <c r="E37" s="245"/>
      <c r="F37" s="24"/>
      <c r="G37" s="24"/>
      <c r="H37" s="62">
        <f t="shared" si="0"/>
        <v>0</v>
      </c>
      <c r="I37" s="63">
        <f t="shared" si="1"/>
        <v>0</v>
      </c>
      <c r="J37" s="63">
        <f t="shared" si="2"/>
        <v>0</v>
      </c>
      <c r="K37" s="64">
        <f t="shared" si="3"/>
        <v>0</v>
      </c>
      <c r="L37" s="65">
        <f>C37*F37</f>
        <v>0</v>
      </c>
      <c r="M37" s="65">
        <f>C37*G37</f>
        <v>0</v>
      </c>
      <c r="N37" s="66">
        <f t="shared" si="4"/>
        <v>0</v>
      </c>
      <c r="O37" s="30" t="s">
        <v>25</v>
      </c>
      <c r="P37" s="31"/>
      <c r="Q37" s="52"/>
    </row>
    <row r="38" spans="2:17" ht="18" customHeight="1" x14ac:dyDescent="0.55000000000000004">
      <c r="B38" s="250"/>
      <c r="C38" s="252"/>
      <c r="D38" s="268">
        <f>0.73*200/1000*(121/80)</f>
        <v>0.22082499999999999</v>
      </c>
      <c r="E38" s="268"/>
      <c r="F38" s="33"/>
      <c r="G38" s="33"/>
      <c r="H38" s="67">
        <f t="shared" si="0"/>
        <v>0</v>
      </c>
      <c r="I38" s="68">
        <f t="shared" si="1"/>
        <v>0</v>
      </c>
      <c r="J38" s="68">
        <f t="shared" si="2"/>
        <v>0</v>
      </c>
      <c r="K38" s="50">
        <f t="shared" si="3"/>
        <v>0</v>
      </c>
      <c r="L38" s="69">
        <f>C37*F38</f>
        <v>0</v>
      </c>
      <c r="M38" s="69">
        <f>C37*G38</f>
        <v>0</v>
      </c>
      <c r="N38" s="51">
        <f t="shared" si="4"/>
        <v>0</v>
      </c>
      <c r="O38" s="39"/>
      <c r="P38" s="40" t="s">
        <v>25</v>
      </c>
      <c r="Q38" s="52"/>
    </row>
    <row r="39" spans="2:17" ht="18" customHeight="1" x14ac:dyDescent="0.55000000000000004">
      <c r="B39" s="250"/>
      <c r="C39" s="256">
        <v>5</v>
      </c>
      <c r="D39" s="269">
        <f>0.89*200/1000</f>
        <v>0.17799999999999999</v>
      </c>
      <c r="E39" s="269"/>
      <c r="F39" s="33"/>
      <c r="G39" s="33"/>
      <c r="H39" s="70">
        <f t="shared" si="0"/>
        <v>0</v>
      </c>
      <c r="I39" s="71">
        <f t="shared" si="1"/>
        <v>0</v>
      </c>
      <c r="J39" s="71">
        <f t="shared" si="2"/>
        <v>0</v>
      </c>
      <c r="K39" s="72">
        <f t="shared" si="3"/>
        <v>0</v>
      </c>
      <c r="L39" s="73">
        <f>C39*F39</f>
        <v>0</v>
      </c>
      <c r="M39" s="73">
        <f>C39*G39</f>
        <v>0</v>
      </c>
      <c r="N39" s="74">
        <f t="shared" si="4"/>
        <v>0</v>
      </c>
      <c r="O39" s="39" t="s">
        <v>25</v>
      </c>
      <c r="P39" s="40"/>
      <c r="Q39" s="52"/>
    </row>
    <row r="40" spans="2:17" ht="18" customHeight="1" x14ac:dyDescent="0.55000000000000004">
      <c r="B40" s="250"/>
      <c r="C40" s="252"/>
      <c r="D40" s="265">
        <f>0.89*200/1000*(152/100)</f>
        <v>0.27055999999999997</v>
      </c>
      <c r="E40" s="266"/>
      <c r="F40" s="33"/>
      <c r="G40" s="33"/>
      <c r="H40" s="49">
        <f t="shared" si="0"/>
        <v>0</v>
      </c>
      <c r="I40" s="68">
        <f t="shared" si="1"/>
        <v>0</v>
      </c>
      <c r="J40" s="68">
        <f t="shared" si="2"/>
        <v>0</v>
      </c>
      <c r="K40" s="50">
        <f t="shared" si="3"/>
        <v>0</v>
      </c>
      <c r="L40" s="69">
        <f>C39*F40</f>
        <v>0</v>
      </c>
      <c r="M40" s="69">
        <f>C39*G40</f>
        <v>0</v>
      </c>
      <c r="N40" s="51">
        <f t="shared" si="4"/>
        <v>0</v>
      </c>
      <c r="O40" s="39"/>
      <c r="P40" s="40" t="s">
        <v>25</v>
      </c>
      <c r="Q40" s="52"/>
    </row>
    <row r="41" spans="2:17" ht="18" customHeight="1" x14ac:dyDescent="0.55000000000000004">
      <c r="B41" s="250"/>
      <c r="C41" s="256">
        <v>6</v>
      </c>
      <c r="D41" s="267">
        <f>1*200/1000</f>
        <v>0.2</v>
      </c>
      <c r="E41" s="267"/>
      <c r="F41" s="33"/>
      <c r="G41" s="33"/>
      <c r="H41" s="41">
        <f t="shared" si="0"/>
        <v>0</v>
      </c>
      <c r="I41" s="71">
        <f t="shared" si="1"/>
        <v>0</v>
      </c>
      <c r="J41" s="71">
        <f t="shared" si="2"/>
        <v>0</v>
      </c>
      <c r="K41" s="43">
        <f t="shared" si="3"/>
        <v>0</v>
      </c>
      <c r="L41" s="73">
        <f>C41*F41</f>
        <v>0</v>
      </c>
      <c r="M41" s="73">
        <f>C41*G41</f>
        <v>0</v>
      </c>
      <c r="N41" s="45">
        <f t="shared" si="4"/>
        <v>0</v>
      </c>
      <c r="O41" s="39" t="s">
        <v>25</v>
      </c>
      <c r="P41" s="40"/>
      <c r="Q41" s="52"/>
    </row>
    <row r="42" spans="2:17" ht="18" customHeight="1" thickBot="1" x14ac:dyDescent="0.6">
      <c r="B42" s="251"/>
      <c r="C42" s="259"/>
      <c r="D42" s="270">
        <f>1*200/1000*(152/110)</f>
        <v>0.27636363636363637</v>
      </c>
      <c r="E42" s="271"/>
      <c r="F42" s="56"/>
      <c r="G42" s="56"/>
      <c r="H42" s="75">
        <f t="shared" si="0"/>
        <v>0</v>
      </c>
      <c r="I42" s="76">
        <f t="shared" si="1"/>
        <v>0</v>
      </c>
      <c r="J42" s="76">
        <f t="shared" si="2"/>
        <v>0</v>
      </c>
      <c r="K42" s="77">
        <f t="shared" si="3"/>
        <v>0</v>
      </c>
      <c r="L42" s="78">
        <f>C41*F42</f>
        <v>0</v>
      </c>
      <c r="M42" s="78">
        <f>C41*G42</f>
        <v>0</v>
      </c>
      <c r="N42" s="79">
        <f t="shared" si="4"/>
        <v>0</v>
      </c>
      <c r="O42" s="21"/>
      <c r="P42" s="22" t="s">
        <v>25</v>
      </c>
      <c r="Q42" s="52"/>
    </row>
    <row r="43" spans="2:17" ht="18" customHeight="1" x14ac:dyDescent="0.55000000000000004">
      <c r="B43" s="241" t="s">
        <v>28</v>
      </c>
      <c r="C43" s="246">
        <v>2</v>
      </c>
      <c r="D43" s="274">
        <f>0.6*200/1000*1.1</f>
        <v>0.13200000000000001</v>
      </c>
      <c r="E43" s="275"/>
      <c r="F43" s="24"/>
      <c r="G43" s="24"/>
      <c r="H43" s="80">
        <f t="shared" si="0"/>
        <v>0</v>
      </c>
      <c r="I43" s="63">
        <f t="shared" si="1"/>
        <v>0</v>
      </c>
      <c r="J43" s="63">
        <f t="shared" si="2"/>
        <v>0</v>
      </c>
      <c r="K43" s="81">
        <f t="shared" si="3"/>
        <v>0</v>
      </c>
      <c r="L43" s="65">
        <f>C43*F43</f>
        <v>0</v>
      </c>
      <c r="M43" s="65">
        <f>C43*G43</f>
        <v>0</v>
      </c>
      <c r="N43" s="82">
        <f t="shared" si="4"/>
        <v>0</v>
      </c>
      <c r="O43" s="30" t="s">
        <v>25</v>
      </c>
      <c r="P43" s="31"/>
      <c r="Q43" s="32">
        <f t="shared" ref="Q43:Q48" si="6">IF(H43&gt;0,1,0)</f>
        <v>0</v>
      </c>
    </row>
    <row r="44" spans="2:17" ht="18" customHeight="1" x14ac:dyDescent="0.55000000000000004">
      <c r="B44" s="272"/>
      <c r="C44" s="252"/>
      <c r="D44" s="276">
        <f>0.8*200/1000*1.1</f>
        <v>0.17600000000000002</v>
      </c>
      <c r="E44" s="277"/>
      <c r="F44" s="33"/>
      <c r="G44" s="33"/>
      <c r="H44" s="46">
        <f t="shared" si="0"/>
        <v>0</v>
      </c>
      <c r="I44" s="35">
        <f t="shared" si="1"/>
        <v>0</v>
      </c>
      <c r="J44" s="35">
        <f t="shared" si="2"/>
        <v>0</v>
      </c>
      <c r="K44" s="47">
        <f t="shared" si="3"/>
        <v>0</v>
      </c>
      <c r="L44" s="37">
        <f>C43*F44</f>
        <v>0</v>
      </c>
      <c r="M44" s="37">
        <f>C43*G44</f>
        <v>0</v>
      </c>
      <c r="N44" s="48">
        <f t="shared" si="4"/>
        <v>0</v>
      </c>
      <c r="O44" s="39"/>
      <c r="P44" s="40" t="s">
        <v>25</v>
      </c>
      <c r="Q44" s="32">
        <f t="shared" si="6"/>
        <v>0</v>
      </c>
    </row>
    <row r="45" spans="2:17" ht="18" customHeight="1" x14ac:dyDescent="0.55000000000000004">
      <c r="B45" s="273"/>
      <c r="C45" s="256">
        <v>2.5</v>
      </c>
      <c r="D45" s="278">
        <f>0.73*200/1000*1.1</f>
        <v>0.16059999999999999</v>
      </c>
      <c r="E45" s="279"/>
      <c r="F45" s="33"/>
      <c r="G45" s="33"/>
      <c r="H45" s="83">
        <f t="shared" si="0"/>
        <v>0</v>
      </c>
      <c r="I45" s="71">
        <f t="shared" si="1"/>
        <v>0</v>
      </c>
      <c r="J45" s="71">
        <f t="shared" si="2"/>
        <v>0</v>
      </c>
      <c r="K45" s="84">
        <f t="shared" si="3"/>
        <v>0</v>
      </c>
      <c r="L45" s="73">
        <f>C45*F45</f>
        <v>0</v>
      </c>
      <c r="M45" s="73">
        <f>C45*G45</f>
        <v>0</v>
      </c>
      <c r="N45" s="85">
        <f t="shared" si="4"/>
        <v>0</v>
      </c>
      <c r="O45" s="39" t="s">
        <v>25</v>
      </c>
      <c r="P45" s="40"/>
      <c r="Q45" s="32">
        <f t="shared" si="6"/>
        <v>0</v>
      </c>
    </row>
    <row r="46" spans="2:17" ht="18" customHeight="1" x14ac:dyDescent="0.55000000000000004">
      <c r="B46" s="273"/>
      <c r="C46" s="252"/>
      <c r="D46" s="276">
        <f>1.4*200/1000*1.1</f>
        <v>0.30800000000000005</v>
      </c>
      <c r="E46" s="277"/>
      <c r="F46" s="33"/>
      <c r="G46" s="33"/>
      <c r="H46" s="46">
        <f t="shared" si="0"/>
        <v>0</v>
      </c>
      <c r="I46" s="35">
        <f t="shared" si="1"/>
        <v>0</v>
      </c>
      <c r="J46" s="35">
        <f t="shared" si="2"/>
        <v>0</v>
      </c>
      <c r="K46" s="47">
        <f t="shared" si="3"/>
        <v>0</v>
      </c>
      <c r="L46" s="37">
        <f>C45*F46</f>
        <v>0</v>
      </c>
      <c r="M46" s="37">
        <f>C45*G46</f>
        <v>0</v>
      </c>
      <c r="N46" s="48">
        <f t="shared" si="4"/>
        <v>0</v>
      </c>
      <c r="O46" s="39"/>
      <c r="P46" s="40" t="s">
        <v>25</v>
      </c>
      <c r="Q46" s="32">
        <f t="shared" si="6"/>
        <v>0</v>
      </c>
    </row>
    <row r="47" spans="2:17" ht="18" customHeight="1" x14ac:dyDescent="0.55000000000000004">
      <c r="B47" s="273"/>
      <c r="C47" s="256">
        <v>3.2</v>
      </c>
      <c r="D47" s="278">
        <f>0.81*200/1000*1.1</f>
        <v>0.17820000000000003</v>
      </c>
      <c r="E47" s="279"/>
      <c r="F47" s="33"/>
      <c r="G47" s="33"/>
      <c r="H47" s="83">
        <f t="shared" si="0"/>
        <v>0</v>
      </c>
      <c r="I47" s="71">
        <f t="shared" si="1"/>
        <v>0</v>
      </c>
      <c r="J47" s="71">
        <f t="shared" si="2"/>
        <v>0</v>
      </c>
      <c r="K47" s="84">
        <f t="shared" si="3"/>
        <v>0</v>
      </c>
      <c r="L47" s="73">
        <f>C47*F47</f>
        <v>0</v>
      </c>
      <c r="M47" s="73">
        <f>C47*G47</f>
        <v>0</v>
      </c>
      <c r="N47" s="85">
        <f t="shared" si="4"/>
        <v>0</v>
      </c>
      <c r="O47" s="39" t="s">
        <v>25</v>
      </c>
      <c r="P47" s="40"/>
      <c r="Q47" s="32">
        <f t="shared" si="6"/>
        <v>0</v>
      </c>
    </row>
    <row r="48" spans="2:17" ht="18" customHeight="1" x14ac:dyDescent="0.55000000000000004">
      <c r="B48" s="273"/>
      <c r="C48" s="252"/>
      <c r="D48" s="276">
        <f>1.4*200/1000*1.1</f>
        <v>0.30800000000000005</v>
      </c>
      <c r="E48" s="277"/>
      <c r="F48" s="33"/>
      <c r="G48" s="33"/>
      <c r="H48" s="46">
        <f t="shared" si="0"/>
        <v>0</v>
      </c>
      <c r="I48" s="35">
        <f t="shared" si="1"/>
        <v>0</v>
      </c>
      <c r="J48" s="35">
        <f t="shared" si="2"/>
        <v>0</v>
      </c>
      <c r="K48" s="47">
        <f t="shared" si="3"/>
        <v>0</v>
      </c>
      <c r="L48" s="37">
        <f>C47*F48</f>
        <v>0</v>
      </c>
      <c r="M48" s="37">
        <f>C47*G48</f>
        <v>0</v>
      </c>
      <c r="N48" s="48">
        <f t="shared" si="4"/>
        <v>0</v>
      </c>
      <c r="O48" s="39"/>
      <c r="P48" s="40" t="s">
        <v>25</v>
      </c>
      <c r="Q48" s="32">
        <f t="shared" si="6"/>
        <v>0</v>
      </c>
    </row>
    <row r="49" spans="2:17" ht="18" customHeight="1" x14ac:dyDescent="0.55000000000000004">
      <c r="B49" s="273"/>
      <c r="C49" s="256">
        <v>4</v>
      </c>
      <c r="D49" s="278">
        <f>1.1*200/1000*1.1</f>
        <v>0.24200000000000005</v>
      </c>
      <c r="E49" s="279"/>
      <c r="F49" s="33"/>
      <c r="G49" s="33"/>
      <c r="H49" s="83">
        <f t="shared" si="0"/>
        <v>0</v>
      </c>
      <c r="I49" s="71">
        <f t="shared" si="1"/>
        <v>0</v>
      </c>
      <c r="J49" s="71">
        <f t="shared" si="2"/>
        <v>0</v>
      </c>
      <c r="K49" s="84">
        <f t="shared" si="3"/>
        <v>0</v>
      </c>
      <c r="L49" s="73">
        <f>C49*F49</f>
        <v>0</v>
      </c>
      <c r="M49" s="73">
        <f>C49*G49</f>
        <v>0</v>
      </c>
      <c r="N49" s="85">
        <f t="shared" si="4"/>
        <v>0</v>
      </c>
      <c r="O49" s="39" t="s">
        <v>25</v>
      </c>
      <c r="P49" s="40"/>
      <c r="Q49" s="52"/>
    </row>
    <row r="50" spans="2:17" ht="18" customHeight="1" x14ac:dyDescent="0.55000000000000004">
      <c r="B50" s="273"/>
      <c r="C50" s="252"/>
      <c r="D50" s="276">
        <f>2*200/1000*1.1</f>
        <v>0.44000000000000006</v>
      </c>
      <c r="E50" s="277"/>
      <c r="F50" s="33"/>
      <c r="G50" s="33"/>
      <c r="H50" s="46">
        <f t="shared" si="0"/>
        <v>0</v>
      </c>
      <c r="I50" s="35">
        <f t="shared" si="1"/>
        <v>0</v>
      </c>
      <c r="J50" s="35">
        <f t="shared" si="2"/>
        <v>0</v>
      </c>
      <c r="K50" s="47">
        <f t="shared" si="3"/>
        <v>0</v>
      </c>
      <c r="L50" s="37">
        <f>C49*F50</f>
        <v>0</v>
      </c>
      <c r="M50" s="37">
        <f>C49*G50</f>
        <v>0</v>
      </c>
      <c r="N50" s="48">
        <f t="shared" si="4"/>
        <v>0</v>
      </c>
      <c r="O50" s="39"/>
      <c r="P50" s="40" t="s">
        <v>25</v>
      </c>
      <c r="Q50" s="52"/>
    </row>
    <row r="51" spans="2:17" ht="18" customHeight="1" x14ac:dyDescent="0.55000000000000004">
      <c r="B51" s="273"/>
      <c r="C51" s="256">
        <v>5</v>
      </c>
      <c r="D51" s="278">
        <f>1.3*200/1000*1.1</f>
        <v>0.28600000000000003</v>
      </c>
      <c r="E51" s="279"/>
      <c r="F51" s="33"/>
      <c r="G51" s="33"/>
      <c r="H51" s="83">
        <f t="shared" si="0"/>
        <v>0</v>
      </c>
      <c r="I51" s="71">
        <f t="shared" si="1"/>
        <v>0</v>
      </c>
      <c r="J51" s="71">
        <f t="shared" si="2"/>
        <v>0</v>
      </c>
      <c r="K51" s="84">
        <f t="shared" si="3"/>
        <v>0</v>
      </c>
      <c r="L51" s="73">
        <f>C51*F51</f>
        <v>0</v>
      </c>
      <c r="M51" s="73">
        <f>C51*G51</f>
        <v>0</v>
      </c>
      <c r="N51" s="85">
        <f>L51+M51</f>
        <v>0</v>
      </c>
      <c r="O51" s="39" t="s">
        <v>25</v>
      </c>
      <c r="P51" s="40"/>
      <c r="Q51" s="52"/>
    </row>
    <row r="52" spans="2:17" ht="18" customHeight="1" x14ac:dyDescent="0.55000000000000004">
      <c r="B52" s="273"/>
      <c r="C52" s="252"/>
      <c r="D52" s="276">
        <f>2*200/1000*1.1</f>
        <v>0.44000000000000006</v>
      </c>
      <c r="E52" s="277"/>
      <c r="F52" s="33"/>
      <c r="G52" s="33"/>
      <c r="H52" s="46">
        <f t="shared" si="0"/>
        <v>0</v>
      </c>
      <c r="I52" s="35">
        <f t="shared" si="1"/>
        <v>0</v>
      </c>
      <c r="J52" s="35">
        <f t="shared" si="2"/>
        <v>0</v>
      </c>
      <c r="K52" s="47">
        <f t="shared" si="3"/>
        <v>0</v>
      </c>
      <c r="L52" s="37">
        <f>C51*F52</f>
        <v>0</v>
      </c>
      <c r="M52" s="37">
        <f>C51*G52</f>
        <v>0</v>
      </c>
      <c r="N52" s="48">
        <f t="shared" si="4"/>
        <v>0</v>
      </c>
      <c r="O52" s="39"/>
      <c r="P52" s="40" t="s">
        <v>25</v>
      </c>
      <c r="Q52" s="52"/>
    </row>
    <row r="53" spans="2:17" ht="18" customHeight="1" x14ac:dyDescent="0.55000000000000004">
      <c r="B53" s="273"/>
      <c r="C53" s="256">
        <v>6</v>
      </c>
      <c r="D53" s="278">
        <f>1.4*200/1000*1.1</f>
        <v>0.30800000000000005</v>
      </c>
      <c r="E53" s="279"/>
      <c r="F53" s="33"/>
      <c r="G53" s="33"/>
      <c r="H53" s="83">
        <f t="shared" si="0"/>
        <v>0</v>
      </c>
      <c r="I53" s="71">
        <f t="shared" si="1"/>
        <v>0</v>
      </c>
      <c r="J53" s="71">
        <f t="shared" si="2"/>
        <v>0</v>
      </c>
      <c r="K53" s="84">
        <f t="shared" si="3"/>
        <v>0</v>
      </c>
      <c r="L53" s="73">
        <f>C53*F53</f>
        <v>0</v>
      </c>
      <c r="M53" s="73">
        <f>C53*G53</f>
        <v>0</v>
      </c>
      <c r="N53" s="85">
        <f t="shared" si="4"/>
        <v>0</v>
      </c>
      <c r="O53" s="39" t="s">
        <v>25</v>
      </c>
      <c r="P53" s="40"/>
      <c r="Q53" s="52"/>
    </row>
    <row r="54" spans="2:17" ht="18" customHeight="1" thickBot="1" x14ac:dyDescent="0.6">
      <c r="B54" s="242"/>
      <c r="C54" s="259"/>
      <c r="D54" s="280">
        <f>2*200/1000*1.1</f>
        <v>0.44000000000000006</v>
      </c>
      <c r="E54" s="281"/>
      <c r="F54" s="56"/>
      <c r="G54" s="56"/>
      <c r="H54" s="57">
        <f t="shared" si="0"/>
        <v>0</v>
      </c>
      <c r="I54" s="58">
        <f t="shared" si="1"/>
        <v>0</v>
      </c>
      <c r="J54" s="58">
        <f t="shared" si="2"/>
        <v>0</v>
      </c>
      <c r="K54" s="59">
        <f t="shared" si="3"/>
        <v>0</v>
      </c>
      <c r="L54" s="60">
        <f>C53*F54</f>
        <v>0</v>
      </c>
      <c r="M54" s="60">
        <f>C53*G54</f>
        <v>0</v>
      </c>
      <c r="N54" s="61">
        <f t="shared" si="4"/>
        <v>0</v>
      </c>
      <c r="O54" s="21"/>
      <c r="P54" s="22" t="s">
        <v>25</v>
      </c>
      <c r="Q54" s="52"/>
    </row>
    <row r="55" spans="2:17" ht="18" customHeight="1" x14ac:dyDescent="0.55000000000000004">
      <c r="B55" s="282" t="s">
        <v>29</v>
      </c>
      <c r="C55" s="284">
        <v>2</v>
      </c>
      <c r="D55" s="285">
        <f>0.85*200/1000*1.1</f>
        <v>0.18700000000000003</v>
      </c>
      <c r="E55" s="286"/>
      <c r="F55" s="86"/>
      <c r="G55" s="86"/>
      <c r="H55" s="87">
        <f t="shared" si="0"/>
        <v>0</v>
      </c>
      <c r="I55" s="88">
        <f t="shared" si="1"/>
        <v>0</v>
      </c>
      <c r="J55" s="88">
        <f t="shared" si="2"/>
        <v>0</v>
      </c>
      <c r="K55" s="89">
        <f t="shared" si="3"/>
        <v>0</v>
      </c>
      <c r="L55" s="90">
        <f>C55*F55</f>
        <v>0</v>
      </c>
      <c r="M55" s="90">
        <f>C55*G55</f>
        <v>0</v>
      </c>
      <c r="N55" s="91">
        <f t="shared" si="4"/>
        <v>0</v>
      </c>
      <c r="O55" s="92" t="s">
        <v>25</v>
      </c>
      <c r="P55" s="93"/>
      <c r="Q55" s="32">
        <f t="shared" ref="Q55:Q60" si="7">IF(H55&gt;0,1,0)</f>
        <v>0</v>
      </c>
    </row>
    <row r="56" spans="2:17" ht="18" customHeight="1" x14ac:dyDescent="0.55000000000000004">
      <c r="B56" s="272"/>
      <c r="C56" s="252"/>
      <c r="D56" s="276">
        <f>1.5*200/1000*1.1</f>
        <v>0.33</v>
      </c>
      <c r="E56" s="277"/>
      <c r="F56" s="33"/>
      <c r="G56" s="33"/>
      <c r="H56" s="46">
        <f t="shared" si="0"/>
        <v>0</v>
      </c>
      <c r="I56" s="35">
        <f t="shared" si="1"/>
        <v>0</v>
      </c>
      <c r="J56" s="35">
        <f t="shared" si="2"/>
        <v>0</v>
      </c>
      <c r="K56" s="47">
        <f t="shared" si="3"/>
        <v>0</v>
      </c>
      <c r="L56" s="37">
        <f>C55*F56</f>
        <v>0</v>
      </c>
      <c r="M56" s="37">
        <f>C55*G56</f>
        <v>0</v>
      </c>
      <c r="N56" s="48">
        <f t="shared" si="4"/>
        <v>0</v>
      </c>
      <c r="O56" s="39"/>
      <c r="P56" s="40" t="s">
        <v>25</v>
      </c>
      <c r="Q56" s="32">
        <f t="shared" si="7"/>
        <v>0</v>
      </c>
    </row>
    <row r="57" spans="2:17" ht="18" customHeight="1" x14ac:dyDescent="0.55000000000000004">
      <c r="B57" s="273"/>
      <c r="C57" s="256">
        <v>2.5</v>
      </c>
      <c r="D57" s="278">
        <f>0.94*200/1000*1.1</f>
        <v>0.20680000000000001</v>
      </c>
      <c r="E57" s="279"/>
      <c r="F57" s="33"/>
      <c r="G57" s="33"/>
      <c r="H57" s="83">
        <f t="shared" si="0"/>
        <v>0</v>
      </c>
      <c r="I57" s="71">
        <f t="shared" si="1"/>
        <v>0</v>
      </c>
      <c r="J57" s="71">
        <f t="shared" si="2"/>
        <v>0</v>
      </c>
      <c r="K57" s="84">
        <f t="shared" si="3"/>
        <v>0</v>
      </c>
      <c r="L57" s="73">
        <f>C57*F57</f>
        <v>0</v>
      </c>
      <c r="M57" s="73">
        <f>C57*G57</f>
        <v>0</v>
      </c>
      <c r="N57" s="85">
        <f t="shared" si="4"/>
        <v>0</v>
      </c>
      <c r="O57" s="39" t="s">
        <v>25</v>
      </c>
      <c r="P57" s="40"/>
      <c r="Q57" s="32">
        <f t="shared" si="7"/>
        <v>0</v>
      </c>
    </row>
    <row r="58" spans="2:17" ht="18" customHeight="1" x14ac:dyDescent="0.55000000000000004">
      <c r="B58" s="273"/>
      <c r="C58" s="252"/>
      <c r="D58" s="276">
        <f>2*200/1000*1.1</f>
        <v>0.44000000000000006</v>
      </c>
      <c r="E58" s="277"/>
      <c r="F58" s="33"/>
      <c r="G58" s="33"/>
      <c r="H58" s="46">
        <f t="shared" si="0"/>
        <v>0</v>
      </c>
      <c r="I58" s="35">
        <f t="shared" si="1"/>
        <v>0</v>
      </c>
      <c r="J58" s="35">
        <f t="shared" si="2"/>
        <v>0</v>
      </c>
      <c r="K58" s="47">
        <f t="shared" si="3"/>
        <v>0</v>
      </c>
      <c r="L58" s="37">
        <f>C57*F58</f>
        <v>0</v>
      </c>
      <c r="M58" s="37">
        <f>C57*G58</f>
        <v>0</v>
      </c>
      <c r="N58" s="48">
        <f t="shared" si="4"/>
        <v>0</v>
      </c>
      <c r="O58" s="39"/>
      <c r="P58" s="40" t="s">
        <v>25</v>
      </c>
      <c r="Q58" s="32">
        <f t="shared" si="7"/>
        <v>0</v>
      </c>
    </row>
    <row r="59" spans="2:17" ht="18" customHeight="1" x14ac:dyDescent="0.55000000000000004">
      <c r="B59" s="273"/>
      <c r="C59" s="256">
        <v>3.2</v>
      </c>
      <c r="D59" s="278">
        <f>1.3*200/1000*1.1</f>
        <v>0.28600000000000003</v>
      </c>
      <c r="E59" s="279"/>
      <c r="F59" s="33"/>
      <c r="G59" s="33"/>
      <c r="H59" s="83">
        <f t="shared" si="0"/>
        <v>0</v>
      </c>
      <c r="I59" s="71">
        <f t="shared" si="1"/>
        <v>0</v>
      </c>
      <c r="J59" s="71">
        <f t="shared" si="2"/>
        <v>0</v>
      </c>
      <c r="K59" s="84">
        <f t="shared" si="3"/>
        <v>0</v>
      </c>
      <c r="L59" s="73">
        <f>C59*F59</f>
        <v>0</v>
      </c>
      <c r="M59" s="73">
        <f>C59*G59</f>
        <v>0</v>
      </c>
      <c r="N59" s="85">
        <f t="shared" si="4"/>
        <v>0</v>
      </c>
      <c r="O59" s="39" t="s">
        <v>25</v>
      </c>
      <c r="P59" s="40"/>
      <c r="Q59" s="32">
        <f t="shared" si="7"/>
        <v>0</v>
      </c>
    </row>
    <row r="60" spans="2:17" ht="18" customHeight="1" x14ac:dyDescent="0.55000000000000004">
      <c r="B60" s="273"/>
      <c r="C60" s="252"/>
      <c r="D60" s="276">
        <f>2*200/1000*1.1</f>
        <v>0.44000000000000006</v>
      </c>
      <c r="E60" s="277"/>
      <c r="F60" s="33"/>
      <c r="G60" s="33"/>
      <c r="H60" s="46">
        <f t="shared" si="0"/>
        <v>0</v>
      </c>
      <c r="I60" s="35">
        <f t="shared" si="1"/>
        <v>0</v>
      </c>
      <c r="J60" s="35">
        <f t="shared" si="2"/>
        <v>0</v>
      </c>
      <c r="K60" s="47">
        <f t="shared" si="3"/>
        <v>0</v>
      </c>
      <c r="L60" s="37">
        <f>C59*F60</f>
        <v>0</v>
      </c>
      <c r="M60" s="37">
        <f>C59*G60</f>
        <v>0</v>
      </c>
      <c r="N60" s="48">
        <f t="shared" si="4"/>
        <v>0</v>
      </c>
      <c r="O60" s="39"/>
      <c r="P60" s="40" t="s">
        <v>25</v>
      </c>
      <c r="Q60" s="32">
        <f t="shared" si="7"/>
        <v>0</v>
      </c>
    </row>
    <row r="61" spans="2:17" ht="18" customHeight="1" x14ac:dyDescent="0.55000000000000004">
      <c r="B61" s="273"/>
      <c r="C61" s="256">
        <v>4</v>
      </c>
      <c r="D61" s="278">
        <f>1.5*200/1000*1.1</f>
        <v>0.33</v>
      </c>
      <c r="E61" s="279"/>
      <c r="F61" s="33"/>
      <c r="G61" s="33"/>
      <c r="H61" s="83">
        <f t="shared" si="0"/>
        <v>0</v>
      </c>
      <c r="I61" s="71">
        <f t="shared" si="1"/>
        <v>0</v>
      </c>
      <c r="J61" s="71">
        <f t="shared" si="2"/>
        <v>0</v>
      </c>
      <c r="K61" s="84">
        <f t="shared" si="3"/>
        <v>0</v>
      </c>
      <c r="L61" s="73">
        <f>C61*F61</f>
        <v>0</v>
      </c>
      <c r="M61" s="73">
        <f>C61*G61</f>
        <v>0</v>
      </c>
      <c r="N61" s="85">
        <f t="shared" si="4"/>
        <v>0</v>
      </c>
      <c r="O61" s="39" t="s">
        <v>25</v>
      </c>
      <c r="P61" s="40"/>
      <c r="Q61" s="52"/>
    </row>
    <row r="62" spans="2:17" ht="18" customHeight="1" x14ac:dyDescent="0.55000000000000004">
      <c r="B62" s="273"/>
      <c r="C62" s="252"/>
      <c r="D62" s="276">
        <f>2.5*200/1000*1.1</f>
        <v>0.55000000000000004</v>
      </c>
      <c r="E62" s="277"/>
      <c r="F62" s="33"/>
      <c r="G62" s="33"/>
      <c r="H62" s="46">
        <f t="shared" si="0"/>
        <v>0</v>
      </c>
      <c r="I62" s="35">
        <f t="shared" si="1"/>
        <v>0</v>
      </c>
      <c r="J62" s="35">
        <f t="shared" si="2"/>
        <v>0</v>
      </c>
      <c r="K62" s="47">
        <f t="shared" si="3"/>
        <v>0</v>
      </c>
      <c r="L62" s="37">
        <f>C61*F62</f>
        <v>0</v>
      </c>
      <c r="M62" s="37">
        <f>C61*G62</f>
        <v>0</v>
      </c>
      <c r="N62" s="48">
        <f t="shared" si="4"/>
        <v>0</v>
      </c>
      <c r="O62" s="39"/>
      <c r="P62" s="40" t="s">
        <v>25</v>
      </c>
      <c r="Q62" s="52"/>
    </row>
    <row r="63" spans="2:17" ht="18" customHeight="1" x14ac:dyDescent="0.55000000000000004">
      <c r="B63" s="273"/>
      <c r="C63" s="256">
        <v>5</v>
      </c>
      <c r="D63" s="278">
        <f>1.7*200/1000*1.1</f>
        <v>0.37400000000000005</v>
      </c>
      <c r="E63" s="279"/>
      <c r="F63" s="33"/>
      <c r="G63" s="33"/>
      <c r="H63" s="83">
        <f t="shared" si="0"/>
        <v>0</v>
      </c>
      <c r="I63" s="71">
        <f t="shared" si="1"/>
        <v>0</v>
      </c>
      <c r="J63" s="71">
        <f t="shared" si="2"/>
        <v>0</v>
      </c>
      <c r="K63" s="84">
        <f t="shared" si="3"/>
        <v>0</v>
      </c>
      <c r="L63" s="73">
        <f>C63*F63</f>
        <v>0</v>
      </c>
      <c r="M63" s="73">
        <f>C63*G63</f>
        <v>0</v>
      </c>
      <c r="N63" s="85">
        <f t="shared" si="4"/>
        <v>0</v>
      </c>
      <c r="O63" s="39" t="s">
        <v>25</v>
      </c>
      <c r="P63" s="40"/>
      <c r="Q63" s="52"/>
    </row>
    <row r="64" spans="2:17" ht="18" customHeight="1" x14ac:dyDescent="0.55000000000000004">
      <c r="B64" s="283"/>
      <c r="C64" s="252"/>
      <c r="D64" s="276">
        <f>2.5*200/1000*1.1</f>
        <v>0.55000000000000004</v>
      </c>
      <c r="E64" s="277"/>
      <c r="F64" s="94"/>
      <c r="G64" s="94"/>
      <c r="H64" s="95">
        <f t="shared" si="0"/>
        <v>0</v>
      </c>
      <c r="I64" s="35">
        <f t="shared" si="1"/>
        <v>0</v>
      </c>
      <c r="J64" s="35">
        <f t="shared" si="2"/>
        <v>0</v>
      </c>
      <c r="K64" s="47">
        <f t="shared" si="3"/>
        <v>0</v>
      </c>
      <c r="L64" s="37">
        <f>C63*F64</f>
        <v>0</v>
      </c>
      <c r="M64" s="37">
        <f>C63*G64</f>
        <v>0</v>
      </c>
      <c r="N64" s="48">
        <f t="shared" si="4"/>
        <v>0</v>
      </c>
      <c r="O64" s="39"/>
      <c r="P64" s="40" t="s">
        <v>25</v>
      </c>
      <c r="Q64" s="52"/>
    </row>
    <row r="65" spans="2:29" ht="18" customHeight="1" x14ac:dyDescent="0.55000000000000004">
      <c r="B65" s="283"/>
      <c r="C65" s="256">
        <v>6</v>
      </c>
      <c r="D65" s="278">
        <f>1.7*200/1000*1.1</f>
        <v>0.37400000000000005</v>
      </c>
      <c r="E65" s="279"/>
      <c r="F65" s="94"/>
      <c r="G65" s="94"/>
      <c r="H65" s="96">
        <f t="shared" si="0"/>
        <v>0</v>
      </c>
      <c r="I65" s="71">
        <f t="shared" si="1"/>
        <v>0</v>
      </c>
      <c r="J65" s="71">
        <f t="shared" si="2"/>
        <v>0</v>
      </c>
      <c r="K65" s="84">
        <f t="shared" si="3"/>
        <v>0</v>
      </c>
      <c r="L65" s="73">
        <f>C65*F65</f>
        <v>0</v>
      </c>
      <c r="M65" s="73">
        <f>C65*G65</f>
        <v>0</v>
      </c>
      <c r="N65" s="85">
        <f t="shared" si="4"/>
        <v>0</v>
      </c>
      <c r="O65" s="39" t="s">
        <v>25</v>
      </c>
      <c r="P65" s="40"/>
      <c r="Q65" s="52"/>
    </row>
    <row r="66" spans="2:29" ht="18" customHeight="1" thickBot="1" x14ac:dyDescent="0.6">
      <c r="B66" s="242"/>
      <c r="C66" s="259"/>
      <c r="D66" s="280">
        <f>2.5*200/1000*1.1</f>
        <v>0.55000000000000004</v>
      </c>
      <c r="E66" s="281"/>
      <c r="F66" s="56"/>
      <c r="G66" s="56"/>
      <c r="H66" s="57">
        <f t="shared" si="0"/>
        <v>0</v>
      </c>
      <c r="I66" s="58">
        <f t="shared" si="1"/>
        <v>0</v>
      </c>
      <c r="J66" s="58">
        <f t="shared" si="2"/>
        <v>0</v>
      </c>
      <c r="K66" s="59">
        <f t="shared" si="3"/>
        <v>0</v>
      </c>
      <c r="L66" s="60">
        <f>C65*F66</f>
        <v>0</v>
      </c>
      <c r="M66" s="60">
        <f>C65*G66</f>
        <v>0</v>
      </c>
      <c r="N66" s="61">
        <f t="shared" si="4"/>
        <v>0</v>
      </c>
      <c r="O66" s="21"/>
      <c r="P66" s="22" t="s">
        <v>25</v>
      </c>
      <c r="Q66" s="52"/>
      <c r="R66" s="3"/>
      <c r="S66" s="3"/>
      <c r="T66" s="3"/>
      <c r="U66" s="97"/>
      <c r="V66" s="3"/>
    </row>
    <row r="67" spans="2:29" ht="18" customHeight="1" x14ac:dyDescent="0.55000000000000004">
      <c r="B67" s="14"/>
      <c r="C67" s="14"/>
      <c r="D67" s="14"/>
      <c r="E67" s="98"/>
      <c r="F67" s="99">
        <f>SUM(F17:F66)</f>
        <v>0</v>
      </c>
      <c r="G67" s="99">
        <f t="shared" ref="G67:N67" si="8">SUM(G17:G66)</f>
        <v>0</v>
      </c>
      <c r="H67" s="99">
        <f t="shared" si="8"/>
        <v>0</v>
      </c>
      <c r="I67" s="98">
        <f>SUM(I17:I66)</f>
        <v>0</v>
      </c>
      <c r="J67" s="98">
        <f t="shared" si="8"/>
        <v>0</v>
      </c>
      <c r="K67" s="100">
        <f t="shared" si="8"/>
        <v>0</v>
      </c>
      <c r="L67" s="101">
        <f t="shared" si="8"/>
        <v>0</v>
      </c>
      <c r="M67" s="101">
        <f t="shared" si="8"/>
        <v>0</v>
      </c>
      <c r="N67" s="101">
        <f t="shared" si="8"/>
        <v>0</v>
      </c>
      <c r="O67" s="16"/>
      <c r="P67" s="16"/>
      <c r="Q67" s="32">
        <f>SUM(Q17:Q66)</f>
        <v>0</v>
      </c>
    </row>
    <row r="68" spans="2:29" x14ac:dyDescent="0.55000000000000004">
      <c r="B68" s="14"/>
      <c r="C68" s="14"/>
      <c r="D68" s="14"/>
      <c r="E68" s="98"/>
      <c r="F68" s="98"/>
      <c r="G68" s="98"/>
      <c r="H68" s="99"/>
      <c r="I68" s="100"/>
      <c r="J68" s="100"/>
      <c r="K68" s="102"/>
      <c r="L68" s="102"/>
      <c r="M68" s="16"/>
      <c r="N68" s="16"/>
      <c r="O68" s="16"/>
    </row>
    <row r="69" spans="2:29" ht="13.5" thickBot="1" x14ac:dyDescent="0.6">
      <c r="B69" s="14"/>
      <c r="C69" s="99"/>
      <c r="D69" s="16"/>
      <c r="E69" s="16"/>
      <c r="F69" s="16"/>
      <c r="G69" s="16"/>
      <c r="H69" s="99"/>
      <c r="I69" s="102"/>
      <c r="J69" s="102"/>
      <c r="K69" s="102"/>
      <c r="L69" s="102"/>
      <c r="M69" s="16"/>
      <c r="N69" s="16"/>
      <c r="O69" s="16"/>
      <c r="P69" s="16"/>
      <c r="Q69" s="16"/>
    </row>
    <row r="70" spans="2:29" ht="18" customHeight="1" x14ac:dyDescent="0.55000000000000004">
      <c r="B70" s="14"/>
      <c r="C70" s="99"/>
      <c r="D70" s="16"/>
      <c r="E70" s="16"/>
      <c r="F70" s="16"/>
      <c r="G70" s="16"/>
      <c r="H70" s="103" t="s">
        <v>15</v>
      </c>
      <c r="I70" s="309" t="s">
        <v>30</v>
      </c>
      <c r="J70" s="310"/>
      <c r="K70" s="246" t="s">
        <v>17</v>
      </c>
      <c r="L70" s="313"/>
      <c r="M70" s="313" t="s">
        <v>31</v>
      </c>
      <c r="N70" s="287" t="s">
        <v>32</v>
      </c>
      <c r="O70" s="288"/>
      <c r="P70" s="289"/>
      <c r="Q70" s="16"/>
      <c r="R70" s="104"/>
      <c r="S70" s="105"/>
      <c r="T70" s="105"/>
      <c r="U70" s="105"/>
      <c r="V70" s="105"/>
      <c r="W70" s="105"/>
      <c r="X70" s="105"/>
      <c r="Y70" s="105"/>
      <c r="Z70" s="105"/>
      <c r="AA70" s="105"/>
      <c r="AB70" s="105"/>
      <c r="AC70" s="105"/>
    </row>
    <row r="71" spans="2:29" ht="13.5" customHeight="1" thickBot="1" x14ac:dyDescent="0.6">
      <c r="B71" s="14"/>
      <c r="C71" s="99"/>
      <c r="D71" s="16"/>
      <c r="E71" s="16"/>
      <c r="F71" s="16"/>
      <c r="G71" s="16"/>
      <c r="H71" s="106"/>
      <c r="I71" s="311"/>
      <c r="J71" s="312"/>
      <c r="K71" s="107" t="s">
        <v>33</v>
      </c>
      <c r="L71" s="108" t="s">
        <v>34</v>
      </c>
      <c r="M71" s="314"/>
      <c r="N71" s="290"/>
      <c r="O71" s="291"/>
      <c r="P71" s="292"/>
      <c r="R71" s="105"/>
      <c r="S71" s="105"/>
      <c r="T71" s="105"/>
      <c r="U71" s="105"/>
      <c r="V71" s="105"/>
      <c r="W71" s="105"/>
      <c r="X71" s="105"/>
      <c r="Y71" s="105"/>
      <c r="Z71" s="105"/>
      <c r="AA71" s="105"/>
      <c r="AB71" s="105"/>
      <c r="AC71" s="105"/>
    </row>
    <row r="72" spans="2:29" ht="22.5" customHeight="1" thickBot="1" x14ac:dyDescent="0.6">
      <c r="B72" s="293" t="s">
        <v>35</v>
      </c>
      <c r="C72" s="294"/>
      <c r="D72" s="294"/>
      <c r="E72" s="294"/>
      <c r="F72" s="294"/>
      <c r="G72" s="295"/>
      <c r="H72" s="109" t="str">
        <f>IF(H67&gt;10,"×","〇")</f>
        <v>〇</v>
      </c>
      <c r="I72" s="296" t="str">
        <f>IF(K67&gt;2,"×","〇")</f>
        <v>〇</v>
      </c>
      <c r="J72" s="297"/>
      <c r="K72" s="110" t="str">
        <f>IF(Q67=0,IF(N67&lt;10,"×","〇"),IF(N67&lt;16,"×","〇"))</f>
        <v>×</v>
      </c>
      <c r="L72" s="111" t="str">
        <f>IF(OR(L67&gt;20,N67&gt;26),"×",IF(N67=0,"×","〇"))</f>
        <v>×</v>
      </c>
      <c r="M72" s="111" t="str">
        <f>IF(AND(H72="〇",I72="〇",K72="〇",L72="〇"),"〇","×")</f>
        <v>×</v>
      </c>
      <c r="N72" s="298" t="str">
        <f>IF(M72="×","－",K81)</f>
        <v>－</v>
      </c>
      <c r="O72" s="299"/>
      <c r="P72" s="300"/>
      <c r="R72" s="112"/>
      <c r="S72" s="112"/>
      <c r="T72" s="3"/>
      <c r="U72" s="3"/>
      <c r="V72" s="3"/>
      <c r="W72" s="3"/>
      <c r="X72" s="3"/>
      <c r="Y72" s="113"/>
      <c r="Z72" s="3"/>
      <c r="AA72" s="3"/>
      <c r="AB72" s="3"/>
      <c r="AC72" s="3"/>
    </row>
    <row r="73" spans="2:29" x14ac:dyDescent="0.55000000000000004">
      <c r="B73" s="14"/>
      <c r="C73" s="14"/>
      <c r="D73" s="14"/>
      <c r="E73" s="14"/>
      <c r="F73" s="14"/>
      <c r="G73" s="14"/>
      <c r="H73" s="14"/>
      <c r="I73" s="14"/>
      <c r="J73" s="14"/>
      <c r="K73" s="14"/>
      <c r="L73" s="14"/>
      <c r="M73" s="16"/>
      <c r="N73" s="16"/>
      <c r="O73" s="16"/>
      <c r="R73" s="112"/>
      <c r="S73" s="3"/>
      <c r="T73" s="3"/>
      <c r="U73" s="3"/>
      <c r="V73" s="113"/>
      <c r="W73" s="113"/>
      <c r="X73" s="113"/>
      <c r="Y73" s="113"/>
      <c r="Z73" s="113"/>
      <c r="AA73" s="113"/>
      <c r="AB73" s="113"/>
      <c r="AC73" s="113"/>
    </row>
    <row r="74" spans="2:29" ht="13.5" thickBot="1" x14ac:dyDescent="0.6">
      <c r="B74" s="14" t="s">
        <v>36</v>
      </c>
      <c r="C74" s="14"/>
      <c r="D74" s="14"/>
      <c r="E74" s="14"/>
      <c r="F74" s="14"/>
      <c r="G74" s="14"/>
      <c r="H74" s="14"/>
      <c r="I74" s="14"/>
      <c r="J74" s="14"/>
      <c r="K74" s="14"/>
      <c r="L74" s="14"/>
      <c r="M74" s="16"/>
      <c r="N74" s="16"/>
      <c r="O74" s="16"/>
      <c r="R74" s="112"/>
      <c r="S74" s="113"/>
      <c r="T74" s="3"/>
      <c r="U74" s="3"/>
      <c r="V74" s="3"/>
      <c r="W74" s="3"/>
      <c r="X74" s="3"/>
      <c r="Y74" s="3"/>
      <c r="Z74" s="113"/>
      <c r="AA74" s="113"/>
      <c r="AB74" s="113"/>
      <c r="AC74" s="113"/>
    </row>
    <row r="75" spans="2:29" ht="13.5" thickBot="1" x14ac:dyDescent="0.6">
      <c r="B75" s="301" t="s">
        <v>37</v>
      </c>
      <c r="C75" s="302"/>
      <c r="D75" s="14"/>
      <c r="H75" s="303" t="s">
        <v>38</v>
      </c>
      <c r="I75" s="304"/>
      <c r="J75" s="305"/>
      <c r="K75" s="14"/>
      <c r="L75" s="14"/>
      <c r="M75" s="16"/>
      <c r="N75" s="16"/>
      <c r="O75" s="16"/>
      <c r="R75" s="112"/>
      <c r="S75" s="113"/>
      <c r="T75" s="113"/>
      <c r="U75" s="113"/>
      <c r="V75" s="113"/>
      <c r="W75" s="113"/>
      <c r="X75" s="113"/>
      <c r="Y75" s="3"/>
      <c r="Z75" s="113"/>
      <c r="AA75" s="3"/>
      <c r="AB75" s="3"/>
      <c r="AC75" s="113"/>
    </row>
    <row r="76" spans="2:29" ht="27" customHeight="1" thickBot="1" x14ac:dyDescent="0.6">
      <c r="B76" s="114"/>
      <c r="C76" s="115" t="s">
        <v>39</v>
      </c>
      <c r="D76" s="14"/>
      <c r="H76" s="306">
        <f>IF(I72="×","-",IF(N72=2.5,(N72-B76)*1000/100,(K81-B76)*1000/100))</f>
        <v>20</v>
      </c>
      <c r="I76" s="307"/>
      <c r="J76" s="116" t="s">
        <v>40</v>
      </c>
      <c r="K76" s="14"/>
      <c r="L76" s="14"/>
      <c r="M76" s="16"/>
      <c r="N76" s="16"/>
      <c r="O76" s="16"/>
      <c r="R76" s="112"/>
      <c r="S76" s="113"/>
      <c r="T76" s="3"/>
      <c r="U76" s="3"/>
      <c r="V76" s="3"/>
      <c r="W76" s="3"/>
      <c r="X76" s="3"/>
      <c r="Y76" s="113"/>
      <c r="Z76" s="113"/>
      <c r="AA76" s="113"/>
      <c r="AB76" s="113"/>
      <c r="AC76" s="113"/>
    </row>
    <row r="77" spans="2:29" x14ac:dyDescent="0.55000000000000004">
      <c r="B77" s="14" t="s">
        <v>41</v>
      </c>
      <c r="C77" s="14"/>
      <c r="D77" s="14"/>
      <c r="E77" s="14"/>
      <c r="F77" s="14"/>
      <c r="G77" s="14"/>
      <c r="H77" s="14"/>
      <c r="I77" s="14" t="s">
        <v>42</v>
      </c>
      <c r="J77" s="14"/>
      <c r="K77" s="14"/>
      <c r="L77" s="14"/>
      <c r="M77" s="16"/>
      <c r="N77" s="16"/>
      <c r="O77" s="16"/>
      <c r="R77" s="112"/>
      <c r="S77" s="113"/>
      <c r="T77" s="113"/>
      <c r="U77" s="113"/>
      <c r="V77" s="113"/>
      <c r="W77" s="113"/>
      <c r="X77" s="113"/>
      <c r="Y77" s="3"/>
      <c r="Z77" s="113"/>
      <c r="AA77" s="3"/>
      <c r="AB77" s="3"/>
      <c r="AC77" s="113"/>
    </row>
    <row r="78" spans="2:29" ht="15" customHeight="1" x14ac:dyDescent="0.55000000000000004">
      <c r="B78" s="14"/>
      <c r="C78" s="14"/>
      <c r="D78" s="14"/>
      <c r="E78" s="14"/>
      <c r="F78" s="14"/>
      <c r="G78" s="14"/>
      <c r="H78" s="14"/>
      <c r="I78" s="14"/>
      <c r="J78" s="14"/>
      <c r="K78" s="14"/>
      <c r="L78" s="14"/>
      <c r="M78" s="16"/>
      <c r="N78" s="16"/>
      <c r="O78" s="16"/>
    </row>
    <row r="79" spans="2:29" ht="15" customHeight="1" thickBot="1" x14ac:dyDescent="0.6">
      <c r="B79" s="14" t="s">
        <v>43</v>
      </c>
      <c r="C79" s="14"/>
      <c r="D79" s="14"/>
      <c r="E79" s="14" t="s">
        <v>44</v>
      </c>
      <c r="F79" s="14"/>
      <c r="G79" s="14"/>
      <c r="H79" s="14" t="s">
        <v>45</v>
      </c>
      <c r="I79" s="14"/>
      <c r="J79" s="16"/>
      <c r="K79" s="16" t="s">
        <v>45</v>
      </c>
      <c r="L79" s="16"/>
    </row>
    <row r="80" spans="2:29" ht="15" customHeight="1" x14ac:dyDescent="0.55000000000000004">
      <c r="B80" s="117" t="s">
        <v>46</v>
      </c>
      <c r="C80" s="118"/>
      <c r="D80" s="308" t="s">
        <v>47</v>
      </c>
      <c r="E80" s="119" t="s">
        <v>48</v>
      </c>
      <c r="F80" s="118"/>
      <c r="G80" s="308" t="s">
        <v>47</v>
      </c>
      <c r="H80" s="119" t="s">
        <v>49</v>
      </c>
      <c r="I80" s="118"/>
      <c r="J80" s="308" t="s">
        <v>50</v>
      </c>
      <c r="K80" s="120" t="s">
        <v>51</v>
      </c>
      <c r="L80" s="121"/>
    </row>
    <row r="81" spans="2:15" ht="15" customHeight="1" thickBot="1" x14ac:dyDescent="0.6">
      <c r="B81" s="122">
        <v>3.5</v>
      </c>
      <c r="C81" s="123" t="s">
        <v>39</v>
      </c>
      <c r="D81" s="308"/>
      <c r="E81" s="124">
        <v>1.5</v>
      </c>
      <c r="F81" s="123" t="s">
        <v>39</v>
      </c>
      <c r="G81" s="308"/>
      <c r="H81" s="122">
        <f>K67</f>
        <v>0</v>
      </c>
      <c r="I81" s="123" t="s">
        <v>39</v>
      </c>
      <c r="J81" s="308"/>
      <c r="K81" s="125">
        <f>B81-E81-H81</f>
        <v>2</v>
      </c>
      <c r="L81" s="126" t="s">
        <v>39</v>
      </c>
    </row>
    <row r="82" spans="2:15" ht="15" customHeight="1" x14ac:dyDescent="0.55000000000000004">
      <c r="B82" s="14"/>
      <c r="C82" s="14"/>
      <c r="D82" s="14"/>
      <c r="E82" s="14"/>
      <c r="F82" s="14"/>
      <c r="G82" s="14"/>
      <c r="H82" s="14"/>
      <c r="I82" s="14"/>
      <c r="J82" s="16"/>
      <c r="K82" s="127" t="s">
        <v>52</v>
      </c>
    </row>
    <row r="83" spans="2:15" ht="15" customHeight="1" x14ac:dyDescent="0.55000000000000004">
      <c r="B83" s="14"/>
      <c r="C83" s="14"/>
      <c r="D83" s="14"/>
      <c r="E83" s="14"/>
      <c r="F83" s="14"/>
      <c r="G83" s="14"/>
      <c r="H83" s="14"/>
      <c r="I83" s="14"/>
      <c r="J83" s="14"/>
      <c r="K83" s="14"/>
      <c r="L83" s="16"/>
      <c r="M83" s="16"/>
      <c r="N83" s="16"/>
      <c r="O83" s="2"/>
    </row>
    <row r="84" spans="2:15" ht="15" customHeight="1" x14ac:dyDescent="0.55000000000000004">
      <c r="B84" s="14"/>
      <c r="C84" s="14"/>
      <c r="D84" s="14"/>
      <c r="E84" s="14"/>
      <c r="F84" s="14"/>
      <c r="G84" s="14"/>
      <c r="H84" s="14"/>
      <c r="I84" s="14"/>
      <c r="J84" s="14"/>
      <c r="K84" s="14"/>
      <c r="L84" s="14"/>
      <c r="M84" s="16"/>
      <c r="N84" s="16"/>
      <c r="O84" s="16"/>
    </row>
    <row r="85" spans="2:15" ht="15" customHeight="1" x14ac:dyDescent="0.55000000000000004">
      <c r="B85" s="14"/>
      <c r="C85" s="14"/>
      <c r="D85" s="14"/>
      <c r="E85" s="14"/>
      <c r="F85" s="14"/>
      <c r="G85" s="14"/>
      <c r="H85" s="14"/>
      <c r="I85" s="14"/>
      <c r="J85" s="14"/>
      <c r="K85" s="14"/>
      <c r="L85" s="14"/>
      <c r="M85" s="16"/>
      <c r="N85" s="16"/>
      <c r="O85" s="16"/>
    </row>
    <row r="86" spans="2:15" ht="15" customHeight="1" x14ac:dyDescent="0.55000000000000004">
      <c r="B86" s="14"/>
      <c r="C86" s="14"/>
      <c r="D86" s="14"/>
      <c r="E86" s="14"/>
      <c r="F86" s="14"/>
      <c r="G86" s="14"/>
      <c r="H86" s="14"/>
      <c r="I86" s="14"/>
      <c r="J86" s="14"/>
      <c r="K86" s="14"/>
      <c r="L86" s="14"/>
      <c r="M86" s="16"/>
      <c r="N86" s="16"/>
      <c r="O86" s="16"/>
    </row>
    <row r="87" spans="2:15" ht="15" customHeight="1" x14ac:dyDescent="0.55000000000000004">
      <c r="B87" s="14"/>
      <c r="C87" s="14"/>
      <c r="D87" s="14"/>
      <c r="E87" s="14"/>
      <c r="F87" s="14"/>
      <c r="G87" s="14"/>
      <c r="H87" s="14"/>
      <c r="I87" s="14"/>
      <c r="J87" s="14"/>
      <c r="K87" s="14"/>
      <c r="L87" s="14"/>
      <c r="M87" s="16"/>
      <c r="N87" s="16"/>
      <c r="O87" s="16"/>
    </row>
    <row r="88" spans="2:15" x14ac:dyDescent="0.55000000000000004">
      <c r="B88" s="14"/>
      <c r="C88" s="14"/>
      <c r="D88" s="14"/>
      <c r="E88" s="14"/>
      <c r="F88" s="14"/>
      <c r="G88" s="14"/>
      <c r="H88" s="14"/>
      <c r="I88" s="14"/>
      <c r="J88" s="14"/>
      <c r="K88" s="14"/>
      <c r="L88" s="14"/>
      <c r="M88" s="16"/>
      <c r="N88" s="16"/>
      <c r="O88" s="16"/>
    </row>
    <row r="89" spans="2:15" x14ac:dyDescent="0.55000000000000004">
      <c r="B89" s="14"/>
      <c r="C89" s="14"/>
      <c r="D89" s="14"/>
      <c r="E89" s="14"/>
      <c r="F89" s="14"/>
      <c r="G89" s="14"/>
      <c r="H89" s="14"/>
      <c r="I89" s="14"/>
      <c r="J89" s="14"/>
      <c r="K89" s="14"/>
      <c r="L89" s="14"/>
      <c r="N89" s="16"/>
      <c r="O89" s="16"/>
    </row>
    <row r="90" spans="2:15" x14ac:dyDescent="0.55000000000000004">
      <c r="O90" s="16"/>
    </row>
  </sheetData>
  <sheetProtection formatCells="0" selectLockedCells="1"/>
  <mergeCells count="101">
    <mergeCell ref="B75:C75"/>
    <mergeCell ref="H75:J75"/>
    <mergeCell ref="H76:I76"/>
    <mergeCell ref="D80:D81"/>
    <mergeCell ref="G80:G81"/>
    <mergeCell ref="J80:J81"/>
    <mergeCell ref="I70:J71"/>
    <mergeCell ref="K70:L70"/>
    <mergeCell ref="M70:M71"/>
    <mergeCell ref="N70:P71"/>
    <mergeCell ref="B72:G72"/>
    <mergeCell ref="I72:J72"/>
    <mergeCell ref="N72:P72"/>
    <mergeCell ref="C63:C64"/>
    <mergeCell ref="D63:E63"/>
    <mergeCell ref="D64:E64"/>
    <mergeCell ref="C65:C66"/>
    <mergeCell ref="D65:E65"/>
    <mergeCell ref="D66:E66"/>
    <mergeCell ref="C59:C60"/>
    <mergeCell ref="D59:E59"/>
    <mergeCell ref="D60:E60"/>
    <mergeCell ref="C61:C62"/>
    <mergeCell ref="D61:E61"/>
    <mergeCell ref="D62:E62"/>
    <mergeCell ref="B55:B66"/>
    <mergeCell ref="C55:C56"/>
    <mergeCell ref="D55:E55"/>
    <mergeCell ref="D56:E56"/>
    <mergeCell ref="C57:C58"/>
    <mergeCell ref="D57:E57"/>
    <mergeCell ref="D58:E58"/>
    <mergeCell ref="B43:B54"/>
    <mergeCell ref="C43:C44"/>
    <mergeCell ref="D43:E43"/>
    <mergeCell ref="D44:E44"/>
    <mergeCell ref="C45:C46"/>
    <mergeCell ref="D45:E45"/>
    <mergeCell ref="D46:E46"/>
    <mergeCell ref="C51:C52"/>
    <mergeCell ref="D51:E51"/>
    <mergeCell ref="D52:E52"/>
    <mergeCell ref="C53:C54"/>
    <mergeCell ref="D53:E53"/>
    <mergeCell ref="D54:E54"/>
    <mergeCell ref="C47:C48"/>
    <mergeCell ref="D47:E47"/>
    <mergeCell ref="D48:E48"/>
    <mergeCell ref="C49:C50"/>
    <mergeCell ref="D49:E49"/>
    <mergeCell ref="D50:E50"/>
    <mergeCell ref="B37:B42"/>
    <mergeCell ref="C37:C38"/>
    <mergeCell ref="D37:E37"/>
    <mergeCell ref="D38:E38"/>
    <mergeCell ref="C39:C40"/>
    <mergeCell ref="D39:E39"/>
    <mergeCell ref="D40:E40"/>
    <mergeCell ref="C41:C42"/>
    <mergeCell ref="D41:E41"/>
    <mergeCell ref="D42:E42"/>
    <mergeCell ref="C23:C24"/>
    <mergeCell ref="D23:E23"/>
    <mergeCell ref="D24:E24"/>
    <mergeCell ref="C25:C26"/>
    <mergeCell ref="D25:E25"/>
    <mergeCell ref="D26:E26"/>
    <mergeCell ref="B31:B36"/>
    <mergeCell ref="C31:C32"/>
    <mergeCell ref="D31:E31"/>
    <mergeCell ref="D32:E32"/>
    <mergeCell ref="C33:C34"/>
    <mergeCell ref="D33:E33"/>
    <mergeCell ref="D34:E34"/>
    <mergeCell ref="C35:C36"/>
    <mergeCell ref="D35:E35"/>
    <mergeCell ref="D36:E36"/>
    <mergeCell ref="B2:E3"/>
    <mergeCell ref="B15:B16"/>
    <mergeCell ref="C15:C16"/>
    <mergeCell ref="D15:E16"/>
    <mergeCell ref="F15:H15"/>
    <mergeCell ref="I15:K15"/>
    <mergeCell ref="L15:N15"/>
    <mergeCell ref="O15:P15"/>
    <mergeCell ref="B17:B30"/>
    <mergeCell ref="C17:C18"/>
    <mergeCell ref="D17:E17"/>
    <mergeCell ref="D18:E18"/>
    <mergeCell ref="C19:C20"/>
    <mergeCell ref="D19:E19"/>
    <mergeCell ref="D20:E20"/>
    <mergeCell ref="C21:C22"/>
    <mergeCell ref="C27:C28"/>
    <mergeCell ref="D27:E27"/>
    <mergeCell ref="D28:E28"/>
    <mergeCell ref="C29:C30"/>
    <mergeCell ref="D29:E29"/>
    <mergeCell ref="D30:E30"/>
    <mergeCell ref="D21:E21"/>
    <mergeCell ref="D22:E22"/>
  </mergeCells>
  <phoneticPr fontId="3"/>
  <dataValidations count="1">
    <dataValidation type="decimal" operator="lessThanOrEqual" allowBlank="1" showInputMessage="1" showErrorMessage="1" error="負荷オーバーです" sqref="B76 IX76 ST76 ACP76 AML76 AWH76 BGD76 BPZ76 BZV76 CJR76 CTN76 DDJ76 DNF76 DXB76 EGX76 EQT76 FAP76 FKL76 FUH76 GED76 GNZ76 GXV76 HHR76 HRN76 IBJ76 ILF76 IVB76 JEX76 JOT76 JYP76 KIL76 KSH76 LCD76 LLZ76 LVV76 MFR76 MPN76 MZJ76 NJF76 NTB76 OCX76 OMT76 OWP76 PGL76 PQH76 QAD76 QJZ76 QTV76 RDR76 RNN76 RXJ76 SHF76 SRB76 TAX76 TKT76 TUP76 UEL76 UOH76 UYD76 VHZ76 VRV76 WBR76 WLN76 WVJ76 B65612 IX65612 ST65612 ACP65612 AML65612 AWH65612 BGD65612 BPZ65612 BZV65612 CJR65612 CTN65612 DDJ65612 DNF65612 DXB65612 EGX65612 EQT65612 FAP65612 FKL65612 FUH65612 GED65612 GNZ65612 GXV65612 HHR65612 HRN65612 IBJ65612 ILF65612 IVB65612 JEX65612 JOT65612 JYP65612 KIL65612 KSH65612 LCD65612 LLZ65612 LVV65612 MFR65612 MPN65612 MZJ65612 NJF65612 NTB65612 OCX65612 OMT65612 OWP65612 PGL65612 PQH65612 QAD65612 QJZ65612 QTV65612 RDR65612 RNN65612 RXJ65612 SHF65612 SRB65612 TAX65612 TKT65612 TUP65612 UEL65612 UOH65612 UYD65612 VHZ65612 VRV65612 WBR65612 WLN65612 WVJ65612 B131148 IX131148 ST131148 ACP131148 AML131148 AWH131148 BGD131148 BPZ131148 BZV131148 CJR131148 CTN131148 DDJ131148 DNF131148 DXB131148 EGX131148 EQT131148 FAP131148 FKL131148 FUH131148 GED131148 GNZ131148 GXV131148 HHR131148 HRN131148 IBJ131148 ILF131148 IVB131148 JEX131148 JOT131148 JYP131148 KIL131148 KSH131148 LCD131148 LLZ131148 LVV131148 MFR131148 MPN131148 MZJ131148 NJF131148 NTB131148 OCX131148 OMT131148 OWP131148 PGL131148 PQH131148 QAD131148 QJZ131148 QTV131148 RDR131148 RNN131148 RXJ131148 SHF131148 SRB131148 TAX131148 TKT131148 TUP131148 UEL131148 UOH131148 UYD131148 VHZ131148 VRV131148 WBR131148 WLN131148 WVJ131148 B196684 IX196684 ST196684 ACP196684 AML196684 AWH196684 BGD196684 BPZ196684 BZV196684 CJR196684 CTN196684 DDJ196684 DNF196684 DXB196684 EGX196684 EQT196684 FAP196684 FKL196684 FUH196684 GED196684 GNZ196684 GXV196684 HHR196684 HRN196684 IBJ196684 ILF196684 IVB196684 JEX196684 JOT196684 JYP196684 KIL196684 KSH196684 LCD196684 LLZ196684 LVV196684 MFR196684 MPN196684 MZJ196684 NJF196684 NTB196684 OCX196684 OMT196684 OWP196684 PGL196684 PQH196684 QAD196684 QJZ196684 QTV196684 RDR196684 RNN196684 RXJ196684 SHF196684 SRB196684 TAX196684 TKT196684 TUP196684 UEL196684 UOH196684 UYD196684 VHZ196684 VRV196684 WBR196684 WLN196684 WVJ196684 B262220 IX262220 ST262220 ACP262220 AML262220 AWH262220 BGD262220 BPZ262220 BZV262220 CJR262220 CTN262220 DDJ262220 DNF262220 DXB262220 EGX262220 EQT262220 FAP262220 FKL262220 FUH262220 GED262220 GNZ262220 GXV262220 HHR262220 HRN262220 IBJ262220 ILF262220 IVB262220 JEX262220 JOT262220 JYP262220 KIL262220 KSH262220 LCD262220 LLZ262220 LVV262220 MFR262220 MPN262220 MZJ262220 NJF262220 NTB262220 OCX262220 OMT262220 OWP262220 PGL262220 PQH262220 QAD262220 QJZ262220 QTV262220 RDR262220 RNN262220 RXJ262220 SHF262220 SRB262220 TAX262220 TKT262220 TUP262220 UEL262220 UOH262220 UYD262220 VHZ262220 VRV262220 WBR262220 WLN262220 WVJ262220 B327756 IX327756 ST327756 ACP327756 AML327756 AWH327756 BGD327756 BPZ327756 BZV327756 CJR327756 CTN327756 DDJ327756 DNF327756 DXB327756 EGX327756 EQT327756 FAP327756 FKL327756 FUH327756 GED327756 GNZ327756 GXV327756 HHR327756 HRN327756 IBJ327756 ILF327756 IVB327756 JEX327756 JOT327756 JYP327756 KIL327756 KSH327756 LCD327756 LLZ327756 LVV327756 MFR327756 MPN327756 MZJ327756 NJF327756 NTB327756 OCX327756 OMT327756 OWP327756 PGL327756 PQH327756 QAD327756 QJZ327756 QTV327756 RDR327756 RNN327756 RXJ327756 SHF327756 SRB327756 TAX327756 TKT327756 TUP327756 UEL327756 UOH327756 UYD327756 VHZ327756 VRV327756 WBR327756 WLN327756 WVJ327756 B393292 IX393292 ST393292 ACP393292 AML393292 AWH393292 BGD393292 BPZ393292 BZV393292 CJR393292 CTN393292 DDJ393292 DNF393292 DXB393292 EGX393292 EQT393292 FAP393292 FKL393292 FUH393292 GED393292 GNZ393292 GXV393292 HHR393292 HRN393292 IBJ393292 ILF393292 IVB393292 JEX393292 JOT393292 JYP393292 KIL393292 KSH393292 LCD393292 LLZ393292 LVV393292 MFR393292 MPN393292 MZJ393292 NJF393292 NTB393292 OCX393292 OMT393292 OWP393292 PGL393292 PQH393292 QAD393292 QJZ393292 QTV393292 RDR393292 RNN393292 RXJ393292 SHF393292 SRB393292 TAX393292 TKT393292 TUP393292 UEL393292 UOH393292 UYD393292 VHZ393292 VRV393292 WBR393292 WLN393292 WVJ393292 B458828 IX458828 ST458828 ACP458828 AML458828 AWH458828 BGD458828 BPZ458828 BZV458828 CJR458828 CTN458828 DDJ458828 DNF458828 DXB458828 EGX458828 EQT458828 FAP458828 FKL458828 FUH458828 GED458828 GNZ458828 GXV458828 HHR458828 HRN458828 IBJ458828 ILF458828 IVB458828 JEX458828 JOT458828 JYP458828 KIL458828 KSH458828 LCD458828 LLZ458828 LVV458828 MFR458828 MPN458828 MZJ458828 NJF458828 NTB458828 OCX458828 OMT458828 OWP458828 PGL458828 PQH458828 QAD458828 QJZ458828 QTV458828 RDR458828 RNN458828 RXJ458828 SHF458828 SRB458828 TAX458828 TKT458828 TUP458828 UEL458828 UOH458828 UYD458828 VHZ458828 VRV458828 WBR458828 WLN458828 WVJ458828 B524364 IX524364 ST524364 ACP524364 AML524364 AWH524364 BGD524364 BPZ524364 BZV524364 CJR524364 CTN524364 DDJ524364 DNF524364 DXB524364 EGX524364 EQT524364 FAP524364 FKL524364 FUH524364 GED524364 GNZ524364 GXV524364 HHR524364 HRN524364 IBJ524364 ILF524364 IVB524364 JEX524364 JOT524364 JYP524364 KIL524364 KSH524364 LCD524364 LLZ524364 LVV524364 MFR524364 MPN524364 MZJ524364 NJF524364 NTB524364 OCX524364 OMT524364 OWP524364 PGL524364 PQH524364 QAD524364 QJZ524364 QTV524364 RDR524364 RNN524364 RXJ524364 SHF524364 SRB524364 TAX524364 TKT524364 TUP524364 UEL524364 UOH524364 UYD524364 VHZ524364 VRV524364 WBR524364 WLN524364 WVJ524364 B589900 IX589900 ST589900 ACP589900 AML589900 AWH589900 BGD589900 BPZ589900 BZV589900 CJR589900 CTN589900 DDJ589900 DNF589900 DXB589900 EGX589900 EQT589900 FAP589900 FKL589900 FUH589900 GED589900 GNZ589900 GXV589900 HHR589900 HRN589900 IBJ589900 ILF589900 IVB589900 JEX589900 JOT589900 JYP589900 KIL589900 KSH589900 LCD589900 LLZ589900 LVV589900 MFR589900 MPN589900 MZJ589900 NJF589900 NTB589900 OCX589900 OMT589900 OWP589900 PGL589900 PQH589900 QAD589900 QJZ589900 QTV589900 RDR589900 RNN589900 RXJ589900 SHF589900 SRB589900 TAX589900 TKT589900 TUP589900 UEL589900 UOH589900 UYD589900 VHZ589900 VRV589900 WBR589900 WLN589900 WVJ589900 B655436 IX655436 ST655436 ACP655436 AML655436 AWH655436 BGD655436 BPZ655436 BZV655436 CJR655436 CTN655436 DDJ655436 DNF655436 DXB655436 EGX655436 EQT655436 FAP655436 FKL655436 FUH655436 GED655436 GNZ655436 GXV655436 HHR655436 HRN655436 IBJ655436 ILF655436 IVB655436 JEX655436 JOT655436 JYP655436 KIL655436 KSH655436 LCD655436 LLZ655436 LVV655436 MFR655436 MPN655436 MZJ655436 NJF655436 NTB655436 OCX655436 OMT655436 OWP655436 PGL655436 PQH655436 QAD655436 QJZ655436 QTV655436 RDR655436 RNN655436 RXJ655436 SHF655436 SRB655436 TAX655436 TKT655436 TUP655436 UEL655436 UOH655436 UYD655436 VHZ655436 VRV655436 WBR655436 WLN655436 WVJ655436 B720972 IX720972 ST720972 ACP720972 AML720972 AWH720972 BGD720972 BPZ720972 BZV720972 CJR720972 CTN720972 DDJ720972 DNF720972 DXB720972 EGX720972 EQT720972 FAP720972 FKL720972 FUH720972 GED720972 GNZ720972 GXV720972 HHR720972 HRN720972 IBJ720972 ILF720972 IVB720972 JEX720972 JOT720972 JYP720972 KIL720972 KSH720972 LCD720972 LLZ720972 LVV720972 MFR720972 MPN720972 MZJ720972 NJF720972 NTB720972 OCX720972 OMT720972 OWP720972 PGL720972 PQH720972 QAD720972 QJZ720972 QTV720972 RDR720972 RNN720972 RXJ720972 SHF720972 SRB720972 TAX720972 TKT720972 TUP720972 UEL720972 UOH720972 UYD720972 VHZ720972 VRV720972 WBR720972 WLN720972 WVJ720972 B786508 IX786508 ST786508 ACP786508 AML786508 AWH786508 BGD786508 BPZ786508 BZV786508 CJR786508 CTN786508 DDJ786508 DNF786508 DXB786508 EGX786508 EQT786508 FAP786508 FKL786508 FUH786508 GED786508 GNZ786508 GXV786508 HHR786508 HRN786508 IBJ786508 ILF786508 IVB786508 JEX786508 JOT786508 JYP786508 KIL786508 KSH786508 LCD786508 LLZ786508 LVV786508 MFR786508 MPN786508 MZJ786508 NJF786508 NTB786508 OCX786508 OMT786508 OWP786508 PGL786508 PQH786508 QAD786508 QJZ786508 QTV786508 RDR786508 RNN786508 RXJ786508 SHF786508 SRB786508 TAX786508 TKT786508 TUP786508 UEL786508 UOH786508 UYD786508 VHZ786508 VRV786508 WBR786508 WLN786508 WVJ786508 B852044 IX852044 ST852044 ACP852044 AML852044 AWH852044 BGD852044 BPZ852044 BZV852044 CJR852044 CTN852044 DDJ852044 DNF852044 DXB852044 EGX852044 EQT852044 FAP852044 FKL852044 FUH852044 GED852044 GNZ852044 GXV852044 HHR852044 HRN852044 IBJ852044 ILF852044 IVB852044 JEX852044 JOT852044 JYP852044 KIL852044 KSH852044 LCD852044 LLZ852044 LVV852044 MFR852044 MPN852044 MZJ852044 NJF852044 NTB852044 OCX852044 OMT852044 OWP852044 PGL852044 PQH852044 QAD852044 QJZ852044 QTV852044 RDR852044 RNN852044 RXJ852044 SHF852044 SRB852044 TAX852044 TKT852044 TUP852044 UEL852044 UOH852044 UYD852044 VHZ852044 VRV852044 WBR852044 WLN852044 WVJ852044 B917580 IX917580 ST917580 ACP917580 AML917580 AWH917580 BGD917580 BPZ917580 BZV917580 CJR917580 CTN917580 DDJ917580 DNF917580 DXB917580 EGX917580 EQT917580 FAP917580 FKL917580 FUH917580 GED917580 GNZ917580 GXV917580 HHR917580 HRN917580 IBJ917580 ILF917580 IVB917580 JEX917580 JOT917580 JYP917580 KIL917580 KSH917580 LCD917580 LLZ917580 LVV917580 MFR917580 MPN917580 MZJ917580 NJF917580 NTB917580 OCX917580 OMT917580 OWP917580 PGL917580 PQH917580 QAD917580 QJZ917580 QTV917580 RDR917580 RNN917580 RXJ917580 SHF917580 SRB917580 TAX917580 TKT917580 TUP917580 UEL917580 UOH917580 UYD917580 VHZ917580 VRV917580 WBR917580 WLN917580 WVJ917580 B983116 IX983116 ST983116 ACP983116 AML983116 AWH983116 BGD983116 BPZ983116 BZV983116 CJR983116 CTN983116 DDJ983116 DNF983116 DXB983116 EGX983116 EQT983116 FAP983116 FKL983116 FUH983116 GED983116 GNZ983116 GXV983116 HHR983116 HRN983116 IBJ983116 ILF983116 IVB983116 JEX983116 JOT983116 JYP983116 KIL983116 KSH983116 LCD983116 LLZ983116 LVV983116 MFR983116 MPN983116 MZJ983116 NJF983116 NTB983116 OCX983116 OMT983116 OWP983116 PGL983116 PQH983116 QAD983116 QJZ983116 QTV983116 RDR983116 RNN983116 RXJ983116 SHF983116 SRB983116 TAX983116 TKT983116 TUP983116 UEL983116 UOH983116 UYD983116 VHZ983116 VRV983116 WBR983116 WLN983116 WVJ983116" xr:uid="{C32496D4-6658-4048-913A-958C52367A87}">
      <formula1>N72</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A9974-FF44-4586-9F81-020E8E0E822C}">
  <sheetPr>
    <tabColor rgb="FF92D050"/>
    <pageSetUpPr fitToPage="1"/>
  </sheetPr>
  <dimension ref="B2:AC90"/>
  <sheetViews>
    <sheetView showGridLines="0" view="pageBreakPreview" zoomScale="55" zoomScaleNormal="100" zoomScaleSheetLayoutView="55" workbookViewId="0">
      <selection activeCell="B17" sqref="B17:B30"/>
    </sheetView>
  </sheetViews>
  <sheetFormatPr defaultRowHeight="13" x14ac:dyDescent="0.55000000000000004"/>
  <cols>
    <col min="1" max="1" width="1" style="2" customWidth="1"/>
    <col min="2" max="2" width="19.58203125" style="2" customWidth="1"/>
    <col min="3" max="3" width="8" style="2" customWidth="1"/>
    <col min="4" max="4" width="4.75" style="2" customWidth="1"/>
    <col min="5" max="5" width="6.75" style="2" customWidth="1"/>
    <col min="6" max="12" width="10.08203125" style="2" customWidth="1"/>
    <col min="13" max="14" width="10.08203125" style="3" customWidth="1"/>
    <col min="15" max="15" width="7.58203125" style="3" customWidth="1"/>
    <col min="16" max="16" width="7.58203125" style="2" customWidth="1"/>
    <col min="17" max="17" width="7.33203125" style="2" bestFit="1" customWidth="1"/>
    <col min="18" max="18" width="15.33203125" style="2" customWidth="1"/>
    <col min="19" max="19" width="4.5" style="2" customWidth="1"/>
    <col min="20" max="20" width="5.08203125" style="2" bestFit="1" customWidth="1"/>
    <col min="21" max="21" width="9" style="2" bestFit="1" customWidth="1"/>
    <col min="22" max="22" width="5.5" style="2" bestFit="1" customWidth="1"/>
    <col min="23" max="25" width="5.08203125" style="2" bestFit="1" customWidth="1"/>
    <col min="26" max="26" width="7.33203125" style="2" bestFit="1" customWidth="1"/>
    <col min="27" max="29" width="5.08203125" style="2" bestFit="1" customWidth="1"/>
    <col min="30" max="30" width="4" style="2" bestFit="1" customWidth="1"/>
    <col min="31" max="36" width="5.08203125" style="2" bestFit="1" customWidth="1"/>
    <col min="37" max="256" width="8.58203125" style="2"/>
    <col min="257" max="257" width="3.08203125" style="2" customWidth="1"/>
    <col min="258" max="258" width="19.58203125" style="2" customWidth="1"/>
    <col min="259" max="259" width="8" style="2" customWidth="1"/>
    <col min="260" max="260" width="4.75" style="2" customWidth="1"/>
    <col min="261" max="261" width="6.75" style="2" customWidth="1"/>
    <col min="262" max="270" width="10.08203125" style="2" customWidth="1"/>
    <col min="271" max="272" width="7.58203125" style="2" customWidth="1"/>
    <col min="273" max="273" width="7.33203125" style="2" bestFit="1" customWidth="1"/>
    <col min="274" max="274" width="15.33203125" style="2" customWidth="1"/>
    <col min="275" max="275" width="4.5" style="2" customWidth="1"/>
    <col min="276" max="276" width="5.08203125" style="2" bestFit="1" customWidth="1"/>
    <col min="277" max="277" width="9" style="2" bestFit="1" customWidth="1"/>
    <col min="278" max="278" width="5.5" style="2" bestFit="1" customWidth="1"/>
    <col min="279" max="281" width="5.08203125" style="2" bestFit="1" customWidth="1"/>
    <col min="282" max="282" width="7.33203125" style="2" bestFit="1" customWidth="1"/>
    <col min="283" max="285" width="5.08203125" style="2" bestFit="1" customWidth="1"/>
    <col min="286" max="286" width="4" style="2" bestFit="1" customWidth="1"/>
    <col min="287" max="292" width="5.08203125" style="2" bestFit="1" customWidth="1"/>
    <col min="293" max="512" width="8.58203125" style="2"/>
    <col min="513" max="513" width="3.08203125" style="2" customWidth="1"/>
    <col min="514" max="514" width="19.58203125" style="2" customWidth="1"/>
    <col min="515" max="515" width="8" style="2" customWidth="1"/>
    <col min="516" max="516" width="4.75" style="2" customWidth="1"/>
    <col min="517" max="517" width="6.75" style="2" customWidth="1"/>
    <col min="518" max="526" width="10.08203125" style="2" customWidth="1"/>
    <col min="527" max="528" width="7.58203125" style="2" customWidth="1"/>
    <col min="529" max="529" width="7.33203125" style="2" bestFit="1" customWidth="1"/>
    <col min="530" max="530" width="15.33203125" style="2" customWidth="1"/>
    <col min="531" max="531" width="4.5" style="2" customWidth="1"/>
    <col min="532" max="532" width="5.08203125" style="2" bestFit="1" customWidth="1"/>
    <col min="533" max="533" width="9" style="2" bestFit="1" customWidth="1"/>
    <col min="534" max="534" width="5.5" style="2" bestFit="1" customWidth="1"/>
    <col min="535" max="537" width="5.08203125" style="2" bestFit="1" customWidth="1"/>
    <col min="538" max="538" width="7.33203125" style="2" bestFit="1" customWidth="1"/>
    <col min="539" max="541" width="5.08203125" style="2" bestFit="1" customWidth="1"/>
    <col min="542" max="542" width="4" style="2" bestFit="1" customWidth="1"/>
    <col min="543" max="548" width="5.08203125" style="2" bestFit="1" customWidth="1"/>
    <col min="549" max="768" width="8.58203125" style="2"/>
    <col min="769" max="769" width="3.08203125" style="2" customWidth="1"/>
    <col min="770" max="770" width="19.58203125" style="2" customWidth="1"/>
    <col min="771" max="771" width="8" style="2" customWidth="1"/>
    <col min="772" max="772" width="4.75" style="2" customWidth="1"/>
    <col min="773" max="773" width="6.75" style="2" customWidth="1"/>
    <col min="774" max="782" width="10.08203125" style="2" customWidth="1"/>
    <col min="783" max="784" width="7.58203125" style="2" customWidth="1"/>
    <col min="785" max="785" width="7.33203125" style="2" bestFit="1" customWidth="1"/>
    <col min="786" max="786" width="15.33203125" style="2" customWidth="1"/>
    <col min="787" max="787" width="4.5" style="2" customWidth="1"/>
    <col min="788" max="788" width="5.08203125" style="2" bestFit="1" customWidth="1"/>
    <col min="789" max="789" width="9" style="2" bestFit="1" customWidth="1"/>
    <col min="790" max="790" width="5.5" style="2" bestFit="1" customWidth="1"/>
    <col min="791" max="793" width="5.08203125" style="2" bestFit="1" customWidth="1"/>
    <col min="794" max="794" width="7.33203125" style="2" bestFit="1" customWidth="1"/>
    <col min="795" max="797" width="5.08203125" style="2" bestFit="1" customWidth="1"/>
    <col min="798" max="798" width="4" style="2" bestFit="1" customWidth="1"/>
    <col min="799" max="804" width="5.08203125" style="2" bestFit="1" customWidth="1"/>
    <col min="805" max="1024" width="8.58203125" style="2"/>
    <col min="1025" max="1025" width="3.08203125" style="2" customWidth="1"/>
    <col min="1026" max="1026" width="19.58203125" style="2" customWidth="1"/>
    <col min="1027" max="1027" width="8" style="2" customWidth="1"/>
    <col min="1028" max="1028" width="4.75" style="2" customWidth="1"/>
    <col min="1029" max="1029" width="6.75" style="2" customWidth="1"/>
    <col min="1030" max="1038" width="10.08203125" style="2" customWidth="1"/>
    <col min="1039" max="1040" width="7.58203125" style="2" customWidth="1"/>
    <col min="1041" max="1041" width="7.33203125" style="2" bestFit="1" customWidth="1"/>
    <col min="1042" max="1042" width="15.33203125" style="2" customWidth="1"/>
    <col min="1043" max="1043" width="4.5" style="2" customWidth="1"/>
    <col min="1044" max="1044" width="5.08203125" style="2" bestFit="1" customWidth="1"/>
    <col min="1045" max="1045" width="9" style="2" bestFit="1" customWidth="1"/>
    <col min="1046" max="1046" width="5.5" style="2" bestFit="1" customWidth="1"/>
    <col min="1047" max="1049" width="5.08203125" style="2" bestFit="1" customWidth="1"/>
    <col min="1050" max="1050" width="7.33203125" style="2" bestFit="1" customWidth="1"/>
    <col min="1051" max="1053" width="5.08203125" style="2" bestFit="1" customWidth="1"/>
    <col min="1054" max="1054" width="4" style="2" bestFit="1" customWidth="1"/>
    <col min="1055" max="1060" width="5.08203125" style="2" bestFit="1" customWidth="1"/>
    <col min="1061" max="1280" width="8.58203125" style="2"/>
    <col min="1281" max="1281" width="3.08203125" style="2" customWidth="1"/>
    <col min="1282" max="1282" width="19.58203125" style="2" customWidth="1"/>
    <col min="1283" max="1283" width="8" style="2" customWidth="1"/>
    <col min="1284" max="1284" width="4.75" style="2" customWidth="1"/>
    <col min="1285" max="1285" width="6.75" style="2" customWidth="1"/>
    <col min="1286" max="1294" width="10.08203125" style="2" customWidth="1"/>
    <col min="1295" max="1296" width="7.58203125" style="2" customWidth="1"/>
    <col min="1297" max="1297" width="7.33203125" style="2" bestFit="1" customWidth="1"/>
    <col min="1298" max="1298" width="15.33203125" style="2" customWidth="1"/>
    <col min="1299" max="1299" width="4.5" style="2" customWidth="1"/>
    <col min="1300" max="1300" width="5.08203125" style="2" bestFit="1" customWidth="1"/>
    <col min="1301" max="1301" width="9" style="2" bestFit="1" customWidth="1"/>
    <col min="1302" max="1302" width="5.5" style="2" bestFit="1" customWidth="1"/>
    <col min="1303" max="1305" width="5.08203125" style="2" bestFit="1" customWidth="1"/>
    <col min="1306" max="1306" width="7.33203125" style="2" bestFit="1" customWidth="1"/>
    <col min="1307" max="1309" width="5.08203125" style="2" bestFit="1" customWidth="1"/>
    <col min="1310" max="1310" width="4" style="2" bestFit="1" customWidth="1"/>
    <col min="1311" max="1316" width="5.08203125" style="2" bestFit="1" customWidth="1"/>
    <col min="1317" max="1536" width="8.58203125" style="2"/>
    <col min="1537" max="1537" width="3.08203125" style="2" customWidth="1"/>
    <col min="1538" max="1538" width="19.58203125" style="2" customWidth="1"/>
    <col min="1539" max="1539" width="8" style="2" customWidth="1"/>
    <col min="1540" max="1540" width="4.75" style="2" customWidth="1"/>
    <col min="1541" max="1541" width="6.75" style="2" customWidth="1"/>
    <col min="1542" max="1550" width="10.08203125" style="2" customWidth="1"/>
    <col min="1551" max="1552" width="7.58203125" style="2" customWidth="1"/>
    <col min="1553" max="1553" width="7.33203125" style="2" bestFit="1" customWidth="1"/>
    <col min="1554" max="1554" width="15.33203125" style="2" customWidth="1"/>
    <col min="1555" max="1555" width="4.5" style="2" customWidth="1"/>
    <col min="1556" max="1556" width="5.08203125" style="2" bestFit="1" customWidth="1"/>
    <col min="1557" max="1557" width="9" style="2" bestFit="1" customWidth="1"/>
    <col min="1558" max="1558" width="5.5" style="2" bestFit="1" customWidth="1"/>
    <col min="1559" max="1561" width="5.08203125" style="2" bestFit="1" customWidth="1"/>
    <col min="1562" max="1562" width="7.33203125" style="2" bestFit="1" customWidth="1"/>
    <col min="1563" max="1565" width="5.08203125" style="2" bestFit="1" customWidth="1"/>
    <col min="1566" max="1566" width="4" style="2" bestFit="1" customWidth="1"/>
    <col min="1567" max="1572" width="5.08203125" style="2" bestFit="1" customWidth="1"/>
    <col min="1573" max="1792" width="8.58203125" style="2"/>
    <col min="1793" max="1793" width="3.08203125" style="2" customWidth="1"/>
    <col min="1794" max="1794" width="19.58203125" style="2" customWidth="1"/>
    <col min="1795" max="1795" width="8" style="2" customWidth="1"/>
    <col min="1796" max="1796" width="4.75" style="2" customWidth="1"/>
    <col min="1797" max="1797" width="6.75" style="2" customWidth="1"/>
    <col min="1798" max="1806" width="10.08203125" style="2" customWidth="1"/>
    <col min="1807" max="1808" width="7.58203125" style="2" customWidth="1"/>
    <col min="1809" max="1809" width="7.33203125" style="2" bestFit="1" customWidth="1"/>
    <col min="1810" max="1810" width="15.33203125" style="2" customWidth="1"/>
    <col min="1811" max="1811" width="4.5" style="2" customWidth="1"/>
    <col min="1812" max="1812" width="5.08203125" style="2" bestFit="1" customWidth="1"/>
    <col min="1813" max="1813" width="9" style="2" bestFit="1" customWidth="1"/>
    <col min="1814" max="1814" width="5.5" style="2" bestFit="1" customWidth="1"/>
    <col min="1815" max="1817" width="5.08203125" style="2" bestFit="1" customWidth="1"/>
    <col min="1818" max="1818" width="7.33203125" style="2" bestFit="1" customWidth="1"/>
    <col min="1819" max="1821" width="5.08203125" style="2" bestFit="1" customWidth="1"/>
    <col min="1822" max="1822" width="4" style="2" bestFit="1" customWidth="1"/>
    <col min="1823" max="1828" width="5.08203125" style="2" bestFit="1" customWidth="1"/>
    <col min="1829" max="2048" width="8.58203125" style="2"/>
    <col min="2049" max="2049" width="3.08203125" style="2" customWidth="1"/>
    <col min="2050" max="2050" width="19.58203125" style="2" customWidth="1"/>
    <col min="2051" max="2051" width="8" style="2" customWidth="1"/>
    <col min="2052" max="2052" width="4.75" style="2" customWidth="1"/>
    <col min="2053" max="2053" width="6.75" style="2" customWidth="1"/>
    <col min="2054" max="2062" width="10.08203125" style="2" customWidth="1"/>
    <col min="2063" max="2064" width="7.58203125" style="2" customWidth="1"/>
    <col min="2065" max="2065" width="7.33203125" style="2" bestFit="1" customWidth="1"/>
    <col min="2066" max="2066" width="15.33203125" style="2" customWidth="1"/>
    <col min="2067" max="2067" width="4.5" style="2" customWidth="1"/>
    <col min="2068" max="2068" width="5.08203125" style="2" bestFit="1" customWidth="1"/>
    <col min="2069" max="2069" width="9" style="2" bestFit="1" customWidth="1"/>
    <col min="2070" max="2070" width="5.5" style="2" bestFit="1" customWidth="1"/>
    <col min="2071" max="2073" width="5.08203125" style="2" bestFit="1" customWidth="1"/>
    <col min="2074" max="2074" width="7.33203125" style="2" bestFit="1" customWidth="1"/>
    <col min="2075" max="2077" width="5.08203125" style="2" bestFit="1" customWidth="1"/>
    <col min="2078" max="2078" width="4" style="2" bestFit="1" customWidth="1"/>
    <col min="2079" max="2084" width="5.08203125" style="2" bestFit="1" customWidth="1"/>
    <col min="2085" max="2304" width="8.58203125" style="2"/>
    <col min="2305" max="2305" width="3.08203125" style="2" customWidth="1"/>
    <col min="2306" max="2306" width="19.58203125" style="2" customWidth="1"/>
    <col min="2307" max="2307" width="8" style="2" customWidth="1"/>
    <col min="2308" max="2308" width="4.75" style="2" customWidth="1"/>
    <col min="2309" max="2309" width="6.75" style="2" customWidth="1"/>
    <col min="2310" max="2318" width="10.08203125" style="2" customWidth="1"/>
    <col min="2319" max="2320" width="7.58203125" style="2" customWidth="1"/>
    <col min="2321" max="2321" width="7.33203125" style="2" bestFit="1" customWidth="1"/>
    <col min="2322" max="2322" width="15.33203125" style="2" customWidth="1"/>
    <col min="2323" max="2323" width="4.5" style="2" customWidth="1"/>
    <col min="2324" max="2324" width="5.08203125" style="2" bestFit="1" customWidth="1"/>
    <col min="2325" max="2325" width="9" style="2" bestFit="1" customWidth="1"/>
    <col min="2326" max="2326" width="5.5" style="2" bestFit="1" customWidth="1"/>
    <col min="2327" max="2329" width="5.08203125" style="2" bestFit="1" customWidth="1"/>
    <col min="2330" max="2330" width="7.33203125" style="2" bestFit="1" customWidth="1"/>
    <col min="2331" max="2333" width="5.08203125" style="2" bestFit="1" customWidth="1"/>
    <col min="2334" max="2334" width="4" style="2" bestFit="1" customWidth="1"/>
    <col min="2335" max="2340" width="5.08203125" style="2" bestFit="1" customWidth="1"/>
    <col min="2341" max="2560" width="8.58203125" style="2"/>
    <col min="2561" max="2561" width="3.08203125" style="2" customWidth="1"/>
    <col min="2562" max="2562" width="19.58203125" style="2" customWidth="1"/>
    <col min="2563" max="2563" width="8" style="2" customWidth="1"/>
    <col min="2564" max="2564" width="4.75" style="2" customWidth="1"/>
    <col min="2565" max="2565" width="6.75" style="2" customWidth="1"/>
    <col min="2566" max="2574" width="10.08203125" style="2" customWidth="1"/>
    <col min="2575" max="2576" width="7.58203125" style="2" customWidth="1"/>
    <col min="2577" max="2577" width="7.33203125" style="2" bestFit="1" customWidth="1"/>
    <col min="2578" max="2578" width="15.33203125" style="2" customWidth="1"/>
    <col min="2579" max="2579" width="4.5" style="2" customWidth="1"/>
    <col min="2580" max="2580" width="5.08203125" style="2" bestFit="1" customWidth="1"/>
    <col min="2581" max="2581" width="9" style="2" bestFit="1" customWidth="1"/>
    <col min="2582" max="2582" width="5.5" style="2" bestFit="1" customWidth="1"/>
    <col min="2583" max="2585" width="5.08203125" style="2" bestFit="1" customWidth="1"/>
    <col min="2586" max="2586" width="7.33203125" style="2" bestFit="1" customWidth="1"/>
    <col min="2587" max="2589" width="5.08203125" style="2" bestFit="1" customWidth="1"/>
    <col min="2590" max="2590" width="4" style="2" bestFit="1" customWidth="1"/>
    <col min="2591" max="2596" width="5.08203125" style="2" bestFit="1" customWidth="1"/>
    <col min="2597" max="2816" width="8.58203125" style="2"/>
    <col min="2817" max="2817" width="3.08203125" style="2" customWidth="1"/>
    <col min="2818" max="2818" width="19.58203125" style="2" customWidth="1"/>
    <col min="2819" max="2819" width="8" style="2" customWidth="1"/>
    <col min="2820" max="2820" width="4.75" style="2" customWidth="1"/>
    <col min="2821" max="2821" width="6.75" style="2" customWidth="1"/>
    <col min="2822" max="2830" width="10.08203125" style="2" customWidth="1"/>
    <col min="2831" max="2832" width="7.58203125" style="2" customWidth="1"/>
    <col min="2833" max="2833" width="7.33203125" style="2" bestFit="1" customWidth="1"/>
    <col min="2834" max="2834" width="15.33203125" style="2" customWidth="1"/>
    <col min="2835" max="2835" width="4.5" style="2" customWidth="1"/>
    <col min="2836" max="2836" width="5.08203125" style="2" bestFit="1" customWidth="1"/>
    <col min="2837" max="2837" width="9" style="2" bestFit="1" customWidth="1"/>
    <col min="2838" max="2838" width="5.5" style="2" bestFit="1" customWidth="1"/>
    <col min="2839" max="2841" width="5.08203125" style="2" bestFit="1" customWidth="1"/>
    <col min="2842" max="2842" width="7.33203125" style="2" bestFit="1" customWidth="1"/>
    <col min="2843" max="2845" width="5.08203125" style="2" bestFit="1" customWidth="1"/>
    <col min="2846" max="2846" width="4" style="2" bestFit="1" customWidth="1"/>
    <col min="2847" max="2852" width="5.08203125" style="2" bestFit="1" customWidth="1"/>
    <col min="2853" max="3072" width="8.58203125" style="2"/>
    <col min="3073" max="3073" width="3.08203125" style="2" customWidth="1"/>
    <col min="3074" max="3074" width="19.58203125" style="2" customWidth="1"/>
    <col min="3075" max="3075" width="8" style="2" customWidth="1"/>
    <col min="3076" max="3076" width="4.75" style="2" customWidth="1"/>
    <col min="3077" max="3077" width="6.75" style="2" customWidth="1"/>
    <col min="3078" max="3086" width="10.08203125" style="2" customWidth="1"/>
    <col min="3087" max="3088" width="7.58203125" style="2" customWidth="1"/>
    <col min="3089" max="3089" width="7.33203125" style="2" bestFit="1" customWidth="1"/>
    <col min="3090" max="3090" width="15.33203125" style="2" customWidth="1"/>
    <col min="3091" max="3091" width="4.5" style="2" customWidth="1"/>
    <col min="3092" max="3092" width="5.08203125" style="2" bestFit="1" customWidth="1"/>
    <col min="3093" max="3093" width="9" style="2" bestFit="1" customWidth="1"/>
    <col min="3094" max="3094" width="5.5" style="2" bestFit="1" customWidth="1"/>
    <col min="3095" max="3097" width="5.08203125" style="2" bestFit="1" customWidth="1"/>
    <col min="3098" max="3098" width="7.33203125" style="2" bestFit="1" customWidth="1"/>
    <col min="3099" max="3101" width="5.08203125" style="2" bestFit="1" customWidth="1"/>
    <col min="3102" max="3102" width="4" style="2" bestFit="1" customWidth="1"/>
    <col min="3103" max="3108" width="5.08203125" style="2" bestFit="1" customWidth="1"/>
    <col min="3109" max="3328" width="8.58203125" style="2"/>
    <col min="3329" max="3329" width="3.08203125" style="2" customWidth="1"/>
    <col min="3330" max="3330" width="19.58203125" style="2" customWidth="1"/>
    <col min="3331" max="3331" width="8" style="2" customWidth="1"/>
    <col min="3332" max="3332" width="4.75" style="2" customWidth="1"/>
    <col min="3333" max="3333" width="6.75" style="2" customWidth="1"/>
    <col min="3334" max="3342" width="10.08203125" style="2" customWidth="1"/>
    <col min="3343" max="3344" width="7.58203125" style="2" customWidth="1"/>
    <col min="3345" max="3345" width="7.33203125" style="2" bestFit="1" customWidth="1"/>
    <col min="3346" max="3346" width="15.33203125" style="2" customWidth="1"/>
    <col min="3347" max="3347" width="4.5" style="2" customWidth="1"/>
    <col min="3348" max="3348" width="5.08203125" style="2" bestFit="1" customWidth="1"/>
    <col min="3349" max="3349" width="9" style="2" bestFit="1" customWidth="1"/>
    <col min="3350" max="3350" width="5.5" style="2" bestFit="1" customWidth="1"/>
    <col min="3351" max="3353" width="5.08203125" style="2" bestFit="1" customWidth="1"/>
    <col min="3354" max="3354" width="7.33203125" style="2" bestFit="1" customWidth="1"/>
    <col min="3355" max="3357" width="5.08203125" style="2" bestFit="1" customWidth="1"/>
    <col min="3358" max="3358" width="4" style="2" bestFit="1" customWidth="1"/>
    <col min="3359" max="3364" width="5.08203125" style="2" bestFit="1" customWidth="1"/>
    <col min="3365" max="3584" width="8.58203125" style="2"/>
    <col min="3585" max="3585" width="3.08203125" style="2" customWidth="1"/>
    <col min="3586" max="3586" width="19.58203125" style="2" customWidth="1"/>
    <col min="3587" max="3587" width="8" style="2" customWidth="1"/>
    <col min="3588" max="3588" width="4.75" style="2" customWidth="1"/>
    <col min="3589" max="3589" width="6.75" style="2" customWidth="1"/>
    <col min="3590" max="3598" width="10.08203125" style="2" customWidth="1"/>
    <col min="3599" max="3600" width="7.58203125" style="2" customWidth="1"/>
    <col min="3601" max="3601" width="7.33203125" style="2" bestFit="1" customWidth="1"/>
    <col min="3602" max="3602" width="15.33203125" style="2" customWidth="1"/>
    <col min="3603" max="3603" width="4.5" style="2" customWidth="1"/>
    <col min="3604" max="3604" width="5.08203125" style="2" bestFit="1" customWidth="1"/>
    <col min="3605" max="3605" width="9" style="2" bestFit="1" customWidth="1"/>
    <col min="3606" max="3606" width="5.5" style="2" bestFit="1" customWidth="1"/>
    <col min="3607" max="3609" width="5.08203125" style="2" bestFit="1" customWidth="1"/>
    <col min="3610" max="3610" width="7.33203125" style="2" bestFit="1" customWidth="1"/>
    <col min="3611" max="3613" width="5.08203125" style="2" bestFit="1" customWidth="1"/>
    <col min="3614" max="3614" width="4" style="2" bestFit="1" customWidth="1"/>
    <col min="3615" max="3620" width="5.08203125" style="2" bestFit="1" customWidth="1"/>
    <col min="3621" max="3840" width="8.58203125" style="2"/>
    <col min="3841" max="3841" width="3.08203125" style="2" customWidth="1"/>
    <col min="3842" max="3842" width="19.58203125" style="2" customWidth="1"/>
    <col min="3843" max="3843" width="8" style="2" customWidth="1"/>
    <col min="3844" max="3844" width="4.75" style="2" customWidth="1"/>
    <col min="3845" max="3845" width="6.75" style="2" customWidth="1"/>
    <col min="3846" max="3854" width="10.08203125" style="2" customWidth="1"/>
    <col min="3855" max="3856" width="7.58203125" style="2" customWidth="1"/>
    <col min="3857" max="3857" width="7.33203125" style="2" bestFit="1" customWidth="1"/>
    <col min="3858" max="3858" width="15.33203125" style="2" customWidth="1"/>
    <col min="3859" max="3859" width="4.5" style="2" customWidth="1"/>
    <col min="3860" max="3860" width="5.08203125" style="2" bestFit="1" customWidth="1"/>
    <col min="3861" max="3861" width="9" style="2" bestFit="1" customWidth="1"/>
    <col min="3862" max="3862" width="5.5" style="2" bestFit="1" customWidth="1"/>
    <col min="3863" max="3865" width="5.08203125" style="2" bestFit="1" customWidth="1"/>
    <col min="3866" max="3866" width="7.33203125" style="2" bestFit="1" customWidth="1"/>
    <col min="3867" max="3869" width="5.08203125" style="2" bestFit="1" customWidth="1"/>
    <col min="3870" max="3870" width="4" style="2" bestFit="1" customWidth="1"/>
    <col min="3871" max="3876" width="5.08203125" style="2" bestFit="1" customWidth="1"/>
    <col min="3877" max="4096" width="8.58203125" style="2"/>
    <col min="4097" max="4097" width="3.08203125" style="2" customWidth="1"/>
    <col min="4098" max="4098" width="19.58203125" style="2" customWidth="1"/>
    <col min="4099" max="4099" width="8" style="2" customWidth="1"/>
    <col min="4100" max="4100" width="4.75" style="2" customWidth="1"/>
    <col min="4101" max="4101" width="6.75" style="2" customWidth="1"/>
    <col min="4102" max="4110" width="10.08203125" style="2" customWidth="1"/>
    <col min="4111" max="4112" width="7.58203125" style="2" customWidth="1"/>
    <col min="4113" max="4113" width="7.33203125" style="2" bestFit="1" customWidth="1"/>
    <col min="4114" max="4114" width="15.33203125" style="2" customWidth="1"/>
    <col min="4115" max="4115" width="4.5" style="2" customWidth="1"/>
    <col min="4116" max="4116" width="5.08203125" style="2" bestFit="1" customWidth="1"/>
    <col min="4117" max="4117" width="9" style="2" bestFit="1" customWidth="1"/>
    <col min="4118" max="4118" width="5.5" style="2" bestFit="1" customWidth="1"/>
    <col min="4119" max="4121" width="5.08203125" style="2" bestFit="1" customWidth="1"/>
    <col min="4122" max="4122" width="7.33203125" style="2" bestFit="1" customWidth="1"/>
    <col min="4123" max="4125" width="5.08203125" style="2" bestFit="1" customWidth="1"/>
    <col min="4126" max="4126" width="4" style="2" bestFit="1" customWidth="1"/>
    <col min="4127" max="4132" width="5.08203125" style="2" bestFit="1" customWidth="1"/>
    <col min="4133" max="4352" width="8.58203125" style="2"/>
    <col min="4353" max="4353" width="3.08203125" style="2" customWidth="1"/>
    <col min="4354" max="4354" width="19.58203125" style="2" customWidth="1"/>
    <col min="4355" max="4355" width="8" style="2" customWidth="1"/>
    <col min="4356" max="4356" width="4.75" style="2" customWidth="1"/>
    <col min="4357" max="4357" width="6.75" style="2" customWidth="1"/>
    <col min="4358" max="4366" width="10.08203125" style="2" customWidth="1"/>
    <col min="4367" max="4368" width="7.58203125" style="2" customWidth="1"/>
    <col min="4369" max="4369" width="7.33203125" style="2" bestFit="1" customWidth="1"/>
    <col min="4370" max="4370" width="15.33203125" style="2" customWidth="1"/>
    <col min="4371" max="4371" width="4.5" style="2" customWidth="1"/>
    <col min="4372" max="4372" width="5.08203125" style="2" bestFit="1" customWidth="1"/>
    <col min="4373" max="4373" width="9" style="2" bestFit="1" customWidth="1"/>
    <col min="4374" max="4374" width="5.5" style="2" bestFit="1" customWidth="1"/>
    <col min="4375" max="4377" width="5.08203125" style="2" bestFit="1" customWidth="1"/>
    <col min="4378" max="4378" width="7.33203125" style="2" bestFit="1" customWidth="1"/>
    <col min="4379" max="4381" width="5.08203125" style="2" bestFit="1" customWidth="1"/>
    <col min="4382" max="4382" width="4" style="2" bestFit="1" customWidth="1"/>
    <col min="4383" max="4388" width="5.08203125" style="2" bestFit="1" customWidth="1"/>
    <col min="4389" max="4608" width="8.58203125" style="2"/>
    <col min="4609" max="4609" width="3.08203125" style="2" customWidth="1"/>
    <col min="4610" max="4610" width="19.58203125" style="2" customWidth="1"/>
    <col min="4611" max="4611" width="8" style="2" customWidth="1"/>
    <col min="4612" max="4612" width="4.75" style="2" customWidth="1"/>
    <col min="4613" max="4613" width="6.75" style="2" customWidth="1"/>
    <col min="4614" max="4622" width="10.08203125" style="2" customWidth="1"/>
    <col min="4623" max="4624" width="7.58203125" style="2" customWidth="1"/>
    <col min="4625" max="4625" width="7.33203125" style="2" bestFit="1" customWidth="1"/>
    <col min="4626" max="4626" width="15.33203125" style="2" customWidth="1"/>
    <col min="4627" max="4627" width="4.5" style="2" customWidth="1"/>
    <col min="4628" max="4628" width="5.08203125" style="2" bestFit="1" customWidth="1"/>
    <col min="4629" max="4629" width="9" style="2" bestFit="1" customWidth="1"/>
    <col min="4630" max="4630" width="5.5" style="2" bestFit="1" customWidth="1"/>
    <col min="4631" max="4633" width="5.08203125" style="2" bestFit="1" customWidth="1"/>
    <col min="4634" max="4634" width="7.33203125" style="2" bestFit="1" customWidth="1"/>
    <col min="4635" max="4637" width="5.08203125" style="2" bestFit="1" customWidth="1"/>
    <col min="4638" max="4638" width="4" style="2" bestFit="1" customWidth="1"/>
    <col min="4639" max="4644" width="5.08203125" style="2" bestFit="1" customWidth="1"/>
    <col min="4645" max="4864" width="8.58203125" style="2"/>
    <col min="4865" max="4865" width="3.08203125" style="2" customWidth="1"/>
    <col min="4866" max="4866" width="19.58203125" style="2" customWidth="1"/>
    <col min="4867" max="4867" width="8" style="2" customWidth="1"/>
    <col min="4868" max="4868" width="4.75" style="2" customWidth="1"/>
    <col min="4869" max="4869" width="6.75" style="2" customWidth="1"/>
    <col min="4870" max="4878" width="10.08203125" style="2" customWidth="1"/>
    <col min="4879" max="4880" width="7.58203125" style="2" customWidth="1"/>
    <col min="4881" max="4881" width="7.33203125" style="2" bestFit="1" customWidth="1"/>
    <col min="4882" max="4882" width="15.33203125" style="2" customWidth="1"/>
    <col min="4883" max="4883" width="4.5" style="2" customWidth="1"/>
    <col min="4884" max="4884" width="5.08203125" style="2" bestFit="1" customWidth="1"/>
    <col min="4885" max="4885" width="9" style="2" bestFit="1" customWidth="1"/>
    <col min="4886" max="4886" width="5.5" style="2" bestFit="1" customWidth="1"/>
    <col min="4887" max="4889" width="5.08203125" style="2" bestFit="1" customWidth="1"/>
    <col min="4890" max="4890" width="7.33203125" style="2" bestFit="1" customWidth="1"/>
    <col min="4891" max="4893" width="5.08203125" style="2" bestFit="1" customWidth="1"/>
    <col min="4894" max="4894" width="4" style="2" bestFit="1" customWidth="1"/>
    <col min="4895" max="4900" width="5.08203125" style="2" bestFit="1" customWidth="1"/>
    <col min="4901" max="5120" width="8.58203125" style="2"/>
    <col min="5121" max="5121" width="3.08203125" style="2" customWidth="1"/>
    <col min="5122" max="5122" width="19.58203125" style="2" customWidth="1"/>
    <col min="5123" max="5123" width="8" style="2" customWidth="1"/>
    <col min="5124" max="5124" width="4.75" style="2" customWidth="1"/>
    <col min="5125" max="5125" width="6.75" style="2" customWidth="1"/>
    <col min="5126" max="5134" width="10.08203125" style="2" customWidth="1"/>
    <col min="5135" max="5136" width="7.58203125" style="2" customWidth="1"/>
    <col min="5137" max="5137" width="7.33203125" style="2" bestFit="1" customWidth="1"/>
    <col min="5138" max="5138" width="15.33203125" style="2" customWidth="1"/>
    <col min="5139" max="5139" width="4.5" style="2" customWidth="1"/>
    <col min="5140" max="5140" width="5.08203125" style="2" bestFit="1" customWidth="1"/>
    <col min="5141" max="5141" width="9" style="2" bestFit="1" customWidth="1"/>
    <col min="5142" max="5142" width="5.5" style="2" bestFit="1" customWidth="1"/>
    <col min="5143" max="5145" width="5.08203125" style="2" bestFit="1" customWidth="1"/>
    <col min="5146" max="5146" width="7.33203125" style="2" bestFit="1" customWidth="1"/>
    <col min="5147" max="5149" width="5.08203125" style="2" bestFit="1" customWidth="1"/>
    <col min="5150" max="5150" width="4" style="2" bestFit="1" customWidth="1"/>
    <col min="5151" max="5156" width="5.08203125" style="2" bestFit="1" customWidth="1"/>
    <col min="5157" max="5376" width="8.58203125" style="2"/>
    <col min="5377" max="5377" width="3.08203125" style="2" customWidth="1"/>
    <col min="5378" max="5378" width="19.58203125" style="2" customWidth="1"/>
    <col min="5379" max="5379" width="8" style="2" customWidth="1"/>
    <col min="5380" max="5380" width="4.75" style="2" customWidth="1"/>
    <col min="5381" max="5381" width="6.75" style="2" customWidth="1"/>
    <col min="5382" max="5390" width="10.08203125" style="2" customWidth="1"/>
    <col min="5391" max="5392" width="7.58203125" style="2" customWidth="1"/>
    <col min="5393" max="5393" width="7.33203125" style="2" bestFit="1" customWidth="1"/>
    <col min="5394" max="5394" width="15.33203125" style="2" customWidth="1"/>
    <col min="5395" max="5395" width="4.5" style="2" customWidth="1"/>
    <col min="5396" max="5396" width="5.08203125" style="2" bestFit="1" customWidth="1"/>
    <col min="5397" max="5397" width="9" style="2" bestFit="1" customWidth="1"/>
    <col min="5398" max="5398" width="5.5" style="2" bestFit="1" customWidth="1"/>
    <col min="5399" max="5401" width="5.08203125" style="2" bestFit="1" customWidth="1"/>
    <col min="5402" max="5402" width="7.33203125" style="2" bestFit="1" customWidth="1"/>
    <col min="5403" max="5405" width="5.08203125" style="2" bestFit="1" customWidth="1"/>
    <col min="5406" max="5406" width="4" style="2" bestFit="1" customWidth="1"/>
    <col min="5407" max="5412" width="5.08203125" style="2" bestFit="1" customWidth="1"/>
    <col min="5413" max="5632" width="8.58203125" style="2"/>
    <col min="5633" max="5633" width="3.08203125" style="2" customWidth="1"/>
    <col min="5634" max="5634" width="19.58203125" style="2" customWidth="1"/>
    <col min="5635" max="5635" width="8" style="2" customWidth="1"/>
    <col min="5636" max="5636" width="4.75" style="2" customWidth="1"/>
    <col min="5637" max="5637" width="6.75" style="2" customWidth="1"/>
    <col min="5638" max="5646" width="10.08203125" style="2" customWidth="1"/>
    <col min="5647" max="5648" width="7.58203125" style="2" customWidth="1"/>
    <col min="5649" max="5649" width="7.33203125" style="2" bestFit="1" customWidth="1"/>
    <col min="5650" max="5650" width="15.33203125" style="2" customWidth="1"/>
    <col min="5651" max="5651" width="4.5" style="2" customWidth="1"/>
    <col min="5652" max="5652" width="5.08203125" style="2" bestFit="1" customWidth="1"/>
    <col min="5653" max="5653" width="9" style="2" bestFit="1" customWidth="1"/>
    <col min="5654" max="5654" width="5.5" style="2" bestFit="1" customWidth="1"/>
    <col min="5655" max="5657" width="5.08203125" style="2" bestFit="1" customWidth="1"/>
    <col min="5658" max="5658" width="7.33203125" style="2" bestFit="1" customWidth="1"/>
    <col min="5659" max="5661" width="5.08203125" style="2" bestFit="1" customWidth="1"/>
    <col min="5662" max="5662" width="4" style="2" bestFit="1" customWidth="1"/>
    <col min="5663" max="5668" width="5.08203125" style="2" bestFit="1" customWidth="1"/>
    <col min="5669" max="5888" width="8.58203125" style="2"/>
    <col min="5889" max="5889" width="3.08203125" style="2" customWidth="1"/>
    <col min="5890" max="5890" width="19.58203125" style="2" customWidth="1"/>
    <col min="5891" max="5891" width="8" style="2" customWidth="1"/>
    <col min="5892" max="5892" width="4.75" style="2" customWidth="1"/>
    <col min="5893" max="5893" width="6.75" style="2" customWidth="1"/>
    <col min="5894" max="5902" width="10.08203125" style="2" customWidth="1"/>
    <col min="5903" max="5904" width="7.58203125" style="2" customWidth="1"/>
    <col min="5905" max="5905" width="7.33203125" style="2" bestFit="1" customWidth="1"/>
    <col min="5906" max="5906" width="15.33203125" style="2" customWidth="1"/>
    <col min="5907" max="5907" width="4.5" style="2" customWidth="1"/>
    <col min="5908" max="5908" width="5.08203125" style="2" bestFit="1" customWidth="1"/>
    <col min="5909" max="5909" width="9" style="2" bestFit="1" customWidth="1"/>
    <col min="5910" max="5910" width="5.5" style="2" bestFit="1" customWidth="1"/>
    <col min="5911" max="5913" width="5.08203125" style="2" bestFit="1" customWidth="1"/>
    <col min="5914" max="5914" width="7.33203125" style="2" bestFit="1" customWidth="1"/>
    <col min="5915" max="5917" width="5.08203125" style="2" bestFit="1" customWidth="1"/>
    <col min="5918" max="5918" width="4" style="2" bestFit="1" customWidth="1"/>
    <col min="5919" max="5924" width="5.08203125" style="2" bestFit="1" customWidth="1"/>
    <col min="5925" max="6144" width="8.58203125" style="2"/>
    <col min="6145" max="6145" width="3.08203125" style="2" customWidth="1"/>
    <col min="6146" max="6146" width="19.58203125" style="2" customWidth="1"/>
    <col min="6147" max="6147" width="8" style="2" customWidth="1"/>
    <col min="6148" max="6148" width="4.75" style="2" customWidth="1"/>
    <col min="6149" max="6149" width="6.75" style="2" customWidth="1"/>
    <col min="6150" max="6158" width="10.08203125" style="2" customWidth="1"/>
    <col min="6159" max="6160" width="7.58203125" style="2" customWidth="1"/>
    <col min="6161" max="6161" width="7.33203125" style="2" bestFit="1" customWidth="1"/>
    <col min="6162" max="6162" width="15.33203125" style="2" customWidth="1"/>
    <col min="6163" max="6163" width="4.5" style="2" customWidth="1"/>
    <col min="6164" max="6164" width="5.08203125" style="2" bestFit="1" customWidth="1"/>
    <col min="6165" max="6165" width="9" style="2" bestFit="1" customWidth="1"/>
    <col min="6166" max="6166" width="5.5" style="2" bestFit="1" customWidth="1"/>
    <col min="6167" max="6169" width="5.08203125" style="2" bestFit="1" customWidth="1"/>
    <col min="6170" max="6170" width="7.33203125" style="2" bestFit="1" customWidth="1"/>
    <col min="6171" max="6173" width="5.08203125" style="2" bestFit="1" customWidth="1"/>
    <col min="6174" max="6174" width="4" style="2" bestFit="1" customWidth="1"/>
    <col min="6175" max="6180" width="5.08203125" style="2" bestFit="1" customWidth="1"/>
    <col min="6181" max="6400" width="8.58203125" style="2"/>
    <col min="6401" max="6401" width="3.08203125" style="2" customWidth="1"/>
    <col min="6402" max="6402" width="19.58203125" style="2" customWidth="1"/>
    <col min="6403" max="6403" width="8" style="2" customWidth="1"/>
    <col min="6404" max="6404" width="4.75" style="2" customWidth="1"/>
    <col min="6405" max="6405" width="6.75" style="2" customWidth="1"/>
    <col min="6406" max="6414" width="10.08203125" style="2" customWidth="1"/>
    <col min="6415" max="6416" width="7.58203125" style="2" customWidth="1"/>
    <col min="6417" max="6417" width="7.33203125" style="2" bestFit="1" customWidth="1"/>
    <col min="6418" max="6418" width="15.33203125" style="2" customWidth="1"/>
    <col min="6419" max="6419" width="4.5" style="2" customWidth="1"/>
    <col min="6420" max="6420" width="5.08203125" style="2" bestFit="1" customWidth="1"/>
    <col min="6421" max="6421" width="9" style="2" bestFit="1" customWidth="1"/>
    <col min="6422" max="6422" width="5.5" style="2" bestFit="1" customWidth="1"/>
    <col min="6423" max="6425" width="5.08203125" style="2" bestFit="1" customWidth="1"/>
    <col min="6426" max="6426" width="7.33203125" style="2" bestFit="1" customWidth="1"/>
    <col min="6427" max="6429" width="5.08203125" style="2" bestFit="1" customWidth="1"/>
    <col min="6430" max="6430" width="4" style="2" bestFit="1" customWidth="1"/>
    <col min="6431" max="6436" width="5.08203125" style="2" bestFit="1" customWidth="1"/>
    <col min="6437" max="6656" width="8.58203125" style="2"/>
    <col min="6657" max="6657" width="3.08203125" style="2" customWidth="1"/>
    <col min="6658" max="6658" width="19.58203125" style="2" customWidth="1"/>
    <col min="6659" max="6659" width="8" style="2" customWidth="1"/>
    <col min="6660" max="6660" width="4.75" style="2" customWidth="1"/>
    <col min="6661" max="6661" width="6.75" style="2" customWidth="1"/>
    <col min="6662" max="6670" width="10.08203125" style="2" customWidth="1"/>
    <col min="6671" max="6672" width="7.58203125" style="2" customWidth="1"/>
    <col min="6673" max="6673" width="7.33203125" style="2" bestFit="1" customWidth="1"/>
    <col min="6674" max="6674" width="15.33203125" style="2" customWidth="1"/>
    <col min="6675" max="6675" width="4.5" style="2" customWidth="1"/>
    <col min="6676" max="6676" width="5.08203125" style="2" bestFit="1" customWidth="1"/>
    <col min="6677" max="6677" width="9" style="2" bestFit="1" customWidth="1"/>
    <col min="6678" max="6678" width="5.5" style="2" bestFit="1" customWidth="1"/>
    <col min="6679" max="6681" width="5.08203125" style="2" bestFit="1" customWidth="1"/>
    <col min="6682" max="6682" width="7.33203125" style="2" bestFit="1" customWidth="1"/>
    <col min="6683" max="6685" width="5.08203125" style="2" bestFit="1" customWidth="1"/>
    <col min="6686" max="6686" width="4" style="2" bestFit="1" customWidth="1"/>
    <col min="6687" max="6692" width="5.08203125" style="2" bestFit="1" customWidth="1"/>
    <col min="6693" max="6912" width="8.58203125" style="2"/>
    <col min="6913" max="6913" width="3.08203125" style="2" customWidth="1"/>
    <col min="6914" max="6914" width="19.58203125" style="2" customWidth="1"/>
    <col min="6915" max="6915" width="8" style="2" customWidth="1"/>
    <col min="6916" max="6916" width="4.75" style="2" customWidth="1"/>
    <col min="6917" max="6917" width="6.75" style="2" customWidth="1"/>
    <col min="6918" max="6926" width="10.08203125" style="2" customWidth="1"/>
    <col min="6927" max="6928" width="7.58203125" style="2" customWidth="1"/>
    <col min="6929" max="6929" width="7.33203125" style="2" bestFit="1" customWidth="1"/>
    <col min="6930" max="6930" width="15.33203125" style="2" customWidth="1"/>
    <col min="6931" max="6931" width="4.5" style="2" customWidth="1"/>
    <col min="6932" max="6932" width="5.08203125" style="2" bestFit="1" customWidth="1"/>
    <col min="6933" max="6933" width="9" style="2" bestFit="1" customWidth="1"/>
    <col min="6934" max="6934" width="5.5" style="2" bestFit="1" customWidth="1"/>
    <col min="6935" max="6937" width="5.08203125" style="2" bestFit="1" customWidth="1"/>
    <col min="6938" max="6938" width="7.33203125" style="2" bestFit="1" customWidth="1"/>
    <col min="6939" max="6941" width="5.08203125" style="2" bestFit="1" customWidth="1"/>
    <col min="6942" max="6942" width="4" style="2" bestFit="1" customWidth="1"/>
    <col min="6943" max="6948" width="5.08203125" style="2" bestFit="1" customWidth="1"/>
    <col min="6949" max="7168" width="8.58203125" style="2"/>
    <col min="7169" max="7169" width="3.08203125" style="2" customWidth="1"/>
    <col min="7170" max="7170" width="19.58203125" style="2" customWidth="1"/>
    <col min="7171" max="7171" width="8" style="2" customWidth="1"/>
    <col min="7172" max="7172" width="4.75" style="2" customWidth="1"/>
    <col min="7173" max="7173" width="6.75" style="2" customWidth="1"/>
    <col min="7174" max="7182" width="10.08203125" style="2" customWidth="1"/>
    <col min="7183" max="7184" width="7.58203125" style="2" customWidth="1"/>
    <col min="7185" max="7185" width="7.33203125" style="2" bestFit="1" customWidth="1"/>
    <col min="7186" max="7186" width="15.33203125" style="2" customWidth="1"/>
    <col min="7187" max="7187" width="4.5" style="2" customWidth="1"/>
    <col min="7188" max="7188" width="5.08203125" style="2" bestFit="1" customWidth="1"/>
    <col min="7189" max="7189" width="9" style="2" bestFit="1" customWidth="1"/>
    <col min="7190" max="7190" width="5.5" style="2" bestFit="1" customWidth="1"/>
    <col min="7191" max="7193" width="5.08203125" style="2" bestFit="1" customWidth="1"/>
    <col min="7194" max="7194" width="7.33203125" style="2" bestFit="1" customWidth="1"/>
    <col min="7195" max="7197" width="5.08203125" style="2" bestFit="1" customWidth="1"/>
    <col min="7198" max="7198" width="4" style="2" bestFit="1" customWidth="1"/>
    <col min="7199" max="7204" width="5.08203125" style="2" bestFit="1" customWidth="1"/>
    <col min="7205" max="7424" width="8.58203125" style="2"/>
    <col min="7425" max="7425" width="3.08203125" style="2" customWidth="1"/>
    <col min="7426" max="7426" width="19.58203125" style="2" customWidth="1"/>
    <col min="7427" max="7427" width="8" style="2" customWidth="1"/>
    <col min="7428" max="7428" width="4.75" style="2" customWidth="1"/>
    <col min="7429" max="7429" width="6.75" style="2" customWidth="1"/>
    <col min="7430" max="7438" width="10.08203125" style="2" customWidth="1"/>
    <col min="7439" max="7440" width="7.58203125" style="2" customWidth="1"/>
    <col min="7441" max="7441" width="7.33203125" style="2" bestFit="1" customWidth="1"/>
    <col min="7442" max="7442" width="15.33203125" style="2" customWidth="1"/>
    <col min="7443" max="7443" width="4.5" style="2" customWidth="1"/>
    <col min="7444" max="7444" width="5.08203125" style="2" bestFit="1" customWidth="1"/>
    <col min="7445" max="7445" width="9" style="2" bestFit="1" customWidth="1"/>
    <col min="7446" max="7446" width="5.5" style="2" bestFit="1" customWidth="1"/>
    <col min="7447" max="7449" width="5.08203125" style="2" bestFit="1" customWidth="1"/>
    <col min="7450" max="7450" width="7.33203125" style="2" bestFit="1" customWidth="1"/>
    <col min="7451" max="7453" width="5.08203125" style="2" bestFit="1" customWidth="1"/>
    <col min="7454" max="7454" width="4" style="2" bestFit="1" customWidth="1"/>
    <col min="7455" max="7460" width="5.08203125" style="2" bestFit="1" customWidth="1"/>
    <col min="7461" max="7680" width="8.58203125" style="2"/>
    <col min="7681" max="7681" width="3.08203125" style="2" customWidth="1"/>
    <col min="7682" max="7682" width="19.58203125" style="2" customWidth="1"/>
    <col min="7683" max="7683" width="8" style="2" customWidth="1"/>
    <col min="7684" max="7684" width="4.75" style="2" customWidth="1"/>
    <col min="7685" max="7685" width="6.75" style="2" customWidth="1"/>
    <col min="7686" max="7694" width="10.08203125" style="2" customWidth="1"/>
    <col min="7695" max="7696" width="7.58203125" style="2" customWidth="1"/>
    <col min="7697" max="7697" width="7.33203125" style="2" bestFit="1" customWidth="1"/>
    <col min="7698" max="7698" width="15.33203125" style="2" customWidth="1"/>
    <col min="7699" max="7699" width="4.5" style="2" customWidth="1"/>
    <col min="7700" max="7700" width="5.08203125" style="2" bestFit="1" customWidth="1"/>
    <col min="7701" max="7701" width="9" style="2" bestFit="1" customWidth="1"/>
    <col min="7702" max="7702" width="5.5" style="2" bestFit="1" customWidth="1"/>
    <col min="7703" max="7705" width="5.08203125" style="2" bestFit="1" customWidth="1"/>
    <col min="7706" max="7706" width="7.33203125" style="2" bestFit="1" customWidth="1"/>
    <col min="7707" max="7709" width="5.08203125" style="2" bestFit="1" customWidth="1"/>
    <col min="7710" max="7710" width="4" style="2" bestFit="1" customWidth="1"/>
    <col min="7711" max="7716" width="5.08203125" style="2" bestFit="1" customWidth="1"/>
    <col min="7717" max="7936" width="8.58203125" style="2"/>
    <col min="7937" max="7937" width="3.08203125" style="2" customWidth="1"/>
    <col min="7938" max="7938" width="19.58203125" style="2" customWidth="1"/>
    <col min="7939" max="7939" width="8" style="2" customWidth="1"/>
    <col min="7940" max="7940" width="4.75" style="2" customWidth="1"/>
    <col min="7941" max="7941" width="6.75" style="2" customWidth="1"/>
    <col min="7942" max="7950" width="10.08203125" style="2" customWidth="1"/>
    <col min="7951" max="7952" width="7.58203125" style="2" customWidth="1"/>
    <col min="7953" max="7953" width="7.33203125" style="2" bestFit="1" customWidth="1"/>
    <col min="7954" max="7954" width="15.33203125" style="2" customWidth="1"/>
    <col min="7955" max="7955" width="4.5" style="2" customWidth="1"/>
    <col min="7956" max="7956" width="5.08203125" style="2" bestFit="1" customWidth="1"/>
    <col min="7957" max="7957" width="9" style="2" bestFit="1" customWidth="1"/>
    <col min="7958" max="7958" width="5.5" style="2" bestFit="1" customWidth="1"/>
    <col min="7959" max="7961" width="5.08203125" style="2" bestFit="1" customWidth="1"/>
    <col min="7962" max="7962" width="7.33203125" style="2" bestFit="1" customWidth="1"/>
    <col min="7963" max="7965" width="5.08203125" style="2" bestFit="1" customWidth="1"/>
    <col min="7966" max="7966" width="4" style="2" bestFit="1" customWidth="1"/>
    <col min="7967" max="7972" width="5.08203125" style="2" bestFit="1" customWidth="1"/>
    <col min="7973" max="8192" width="8.58203125" style="2"/>
    <col min="8193" max="8193" width="3.08203125" style="2" customWidth="1"/>
    <col min="8194" max="8194" width="19.58203125" style="2" customWidth="1"/>
    <col min="8195" max="8195" width="8" style="2" customWidth="1"/>
    <col min="8196" max="8196" width="4.75" style="2" customWidth="1"/>
    <col min="8197" max="8197" width="6.75" style="2" customWidth="1"/>
    <col min="8198" max="8206" width="10.08203125" style="2" customWidth="1"/>
    <col min="8207" max="8208" width="7.58203125" style="2" customWidth="1"/>
    <col min="8209" max="8209" width="7.33203125" style="2" bestFit="1" customWidth="1"/>
    <col min="8210" max="8210" width="15.33203125" style="2" customWidth="1"/>
    <col min="8211" max="8211" width="4.5" style="2" customWidth="1"/>
    <col min="8212" max="8212" width="5.08203125" style="2" bestFit="1" customWidth="1"/>
    <col min="8213" max="8213" width="9" style="2" bestFit="1" customWidth="1"/>
    <col min="8214" max="8214" width="5.5" style="2" bestFit="1" customWidth="1"/>
    <col min="8215" max="8217" width="5.08203125" style="2" bestFit="1" customWidth="1"/>
    <col min="8218" max="8218" width="7.33203125" style="2" bestFit="1" customWidth="1"/>
    <col min="8219" max="8221" width="5.08203125" style="2" bestFit="1" customWidth="1"/>
    <col min="8222" max="8222" width="4" style="2" bestFit="1" customWidth="1"/>
    <col min="8223" max="8228" width="5.08203125" style="2" bestFit="1" customWidth="1"/>
    <col min="8229" max="8448" width="8.58203125" style="2"/>
    <col min="8449" max="8449" width="3.08203125" style="2" customWidth="1"/>
    <col min="8450" max="8450" width="19.58203125" style="2" customWidth="1"/>
    <col min="8451" max="8451" width="8" style="2" customWidth="1"/>
    <col min="8452" max="8452" width="4.75" style="2" customWidth="1"/>
    <col min="8453" max="8453" width="6.75" style="2" customWidth="1"/>
    <col min="8454" max="8462" width="10.08203125" style="2" customWidth="1"/>
    <col min="8463" max="8464" width="7.58203125" style="2" customWidth="1"/>
    <col min="8465" max="8465" width="7.33203125" style="2" bestFit="1" customWidth="1"/>
    <col min="8466" max="8466" width="15.33203125" style="2" customWidth="1"/>
    <col min="8467" max="8467" width="4.5" style="2" customWidth="1"/>
    <col min="8468" max="8468" width="5.08203125" style="2" bestFit="1" customWidth="1"/>
    <col min="8469" max="8469" width="9" style="2" bestFit="1" customWidth="1"/>
    <col min="8470" max="8470" width="5.5" style="2" bestFit="1" customWidth="1"/>
    <col min="8471" max="8473" width="5.08203125" style="2" bestFit="1" customWidth="1"/>
    <col min="8474" max="8474" width="7.33203125" style="2" bestFit="1" customWidth="1"/>
    <col min="8475" max="8477" width="5.08203125" style="2" bestFit="1" customWidth="1"/>
    <col min="8478" max="8478" width="4" style="2" bestFit="1" customWidth="1"/>
    <col min="8479" max="8484" width="5.08203125" style="2" bestFit="1" customWidth="1"/>
    <col min="8485" max="8704" width="8.58203125" style="2"/>
    <col min="8705" max="8705" width="3.08203125" style="2" customWidth="1"/>
    <col min="8706" max="8706" width="19.58203125" style="2" customWidth="1"/>
    <col min="8707" max="8707" width="8" style="2" customWidth="1"/>
    <col min="8708" max="8708" width="4.75" style="2" customWidth="1"/>
    <col min="8709" max="8709" width="6.75" style="2" customWidth="1"/>
    <col min="8710" max="8718" width="10.08203125" style="2" customWidth="1"/>
    <col min="8719" max="8720" width="7.58203125" style="2" customWidth="1"/>
    <col min="8721" max="8721" width="7.33203125" style="2" bestFit="1" customWidth="1"/>
    <col min="8722" max="8722" width="15.33203125" style="2" customWidth="1"/>
    <col min="8723" max="8723" width="4.5" style="2" customWidth="1"/>
    <col min="8724" max="8724" width="5.08203125" style="2" bestFit="1" customWidth="1"/>
    <col min="8725" max="8725" width="9" style="2" bestFit="1" customWidth="1"/>
    <col min="8726" max="8726" width="5.5" style="2" bestFit="1" customWidth="1"/>
    <col min="8727" max="8729" width="5.08203125" style="2" bestFit="1" customWidth="1"/>
    <col min="8730" max="8730" width="7.33203125" style="2" bestFit="1" customWidth="1"/>
    <col min="8731" max="8733" width="5.08203125" style="2" bestFit="1" customWidth="1"/>
    <col min="8734" max="8734" width="4" style="2" bestFit="1" customWidth="1"/>
    <col min="8735" max="8740" width="5.08203125" style="2" bestFit="1" customWidth="1"/>
    <col min="8741" max="8960" width="8.58203125" style="2"/>
    <col min="8961" max="8961" width="3.08203125" style="2" customWidth="1"/>
    <col min="8962" max="8962" width="19.58203125" style="2" customWidth="1"/>
    <col min="8963" max="8963" width="8" style="2" customWidth="1"/>
    <col min="8964" max="8964" width="4.75" style="2" customWidth="1"/>
    <col min="8965" max="8965" width="6.75" style="2" customWidth="1"/>
    <col min="8966" max="8974" width="10.08203125" style="2" customWidth="1"/>
    <col min="8975" max="8976" width="7.58203125" style="2" customWidth="1"/>
    <col min="8977" max="8977" width="7.33203125" style="2" bestFit="1" customWidth="1"/>
    <col min="8978" max="8978" width="15.33203125" style="2" customWidth="1"/>
    <col min="8979" max="8979" width="4.5" style="2" customWidth="1"/>
    <col min="8980" max="8980" width="5.08203125" style="2" bestFit="1" customWidth="1"/>
    <col min="8981" max="8981" width="9" style="2" bestFit="1" customWidth="1"/>
    <col min="8982" max="8982" width="5.5" style="2" bestFit="1" customWidth="1"/>
    <col min="8983" max="8985" width="5.08203125" style="2" bestFit="1" customWidth="1"/>
    <col min="8986" max="8986" width="7.33203125" style="2" bestFit="1" customWidth="1"/>
    <col min="8987" max="8989" width="5.08203125" style="2" bestFit="1" customWidth="1"/>
    <col min="8990" max="8990" width="4" style="2" bestFit="1" customWidth="1"/>
    <col min="8991" max="8996" width="5.08203125" style="2" bestFit="1" customWidth="1"/>
    <col min="8997" max="9216" width="8.58203125" style="2"/>
    <col min="9217" max="9217" width="3.08203125" style="2" customWidth="1"/>
    <col min="9218" max="9218" width="19.58203125" style="2" customWidth="1"/>
    <col min="9219" max="9219" width="8" style="2" customWidth="1"/>
    <col min="9220" max="9220" width="4.75" style="2" customWidth="1"/>
    <col min="9221" max="9221" width="6.75" style="2" customWidth="1"/>
    <col min="9222" max="9230" width="10.08203125" style="2" customWidth="1"/>
    <col min="9231" max="9232" width="7.58203125" style="2" customWidth="1"/>
    <col min="9233" max="9233" width="7.33203125" style="2" bestFit="1" customWidth="1"/>
    <col min="9234" max="9234" width="15.33203125" style="2" customWidth="1"/>
    <col min="9235" max="9235" width="4.5" style="2" customWidth="1"/>
    <col min="9236" max="9236" width="5.08203125" style="2" bestFit="1" customWidth="1"/>
    <col min="9237" max="9237" width="9" style="2" bestFit="1" customWidth="1"/>
    <col min="9238" max="9238" width="5.5" style="2" bestFit="1" customWidth="1"/>
    <col min="9239" max="9241" width="5.08203125" style="2" bestFit="1" customWidth="1"/>
    <col min="9242" max="9242" width="7.33203125" style="2" bestFit="1" customWidth="1"/>
    <col min="9243" max="9245" width="5.08203125" style="2" bestFit="1" customWidth="1"/>
    <col min="9246" max="9246" width="4" style="2" bestFit="1" customWidth="1"/>
    <col min="9247" max="9252" width="5.08203125" style="2" bestFit="1" customWidth="1"/>
    <col min="9253" max="9472" width="8.58203125" style="2"/>
    <col min="9473" max="9473" width="3.08203125" style="2" customWidth="1"/>
    <col min="9474" max="9474" width="19.58203125" style="2" customWidth="1"/>
    <col min="9475" max="9475" width="8" style="2" customWidth="1"/>
    <col min="9476" max="9476" width="4.75" style="2" customWidth="1"/>
    <col min="9477" max="9477" width="6.75" style="2" customWidth="1"/>
    <col min="9478" max="9486" width="10.08203125" style="2" customWidth="1"/>
    <col min="9487" max="9488" width="7.58203125" style="2" customWidth="1"/>
    <col min="9489" max="9489" width="7.33203125" style="2" bestFit="1" customWidth="1"/>
    <col min="9490" max="9490" width="15.33203125" style="2" customWidth="1"/>
    <col min="9491" max="9491" width="4.5" style="2" customWidth="1"/>
    <col min="9492" max="9492" width="5.08203125" style="2" bestFit="1" customWidth="1"/>
    <col min="9493" max="9493" width="9" style="2" bestFit="1" customWidth="1"/>
    <col min="9494" max="9494" width="5.5" style="2" bestFit="1" customWidth="1"/>
    <col min="9495" max="9497" width="5.08203125" style="2" bestFit="1" customWidth="1"/>
    <col min="9498" max="9498" width="7.33203125" style="2" bestFit="1" customWidth="1"/>
    <col min="9499" max="9501" width="5.08203125" style="2" bestFit="1" customWidth="1"/>
    <col min="9502" max="9502" width="4" style="2" bestFit="1" customWidth="1"/>
    <col min="9503" max="9508" width="5.08203125" style="2" bestFit="1" customWidth="1"/>
    <col min="9509" max="9728" width="8.58203125" style="2"/>
    <col min="9729" max="9729" width="3.08203125" style="2" customWidth="1"/>
    <col min="9730" max="9730" width="19.58203125" style="2" customWidth="1"/>
    <col min="9731" max="9731" width="8" style="2" customWidth="1"/>
    <col min="9732" max="9732" width="4.75" style="2" customWidth="1"/>
    <col min="9733" max="9733" width="6.75" style="2" customWidth="1"/>
    <col min="9734" max="9742" width="10.08203125" style="2" customWidth="1"/>
    <col min="9743" max="9744" width="7.58203125" style="2" customWidth="1"/>
    <col min="9745" max="9745" width="7.33203125" style="2" bestFit="1" customWidth="1"/>
    <col min="9746" max="9746" width="15.33203125" style="2" customWidth="1"/>
    <col min="9747" max="9747" width="4.5" style="2" customWidth="1"/>
    <col min="9748" max="9748" width="5.08203125" style="2" bestFit="1" customWidth="1"/>
    <col min="9749" max="9749" width="9" style="2" bestFit="1" customWidth="1"/>
    <col min="9750" max="9750" width="5.5" style="2" bestFit="1" customWidth="1"/>
    <col min="9751" max="9753" width="5.08203125" style="2" bestFit="1" customWidth="1"/>
    <col min="9754" max="9754" width="7.33203125" style="2" bestFit="1" customWidth="1"/>
    <col min="9755" max="9757" width="5.08203125" style="2" bestFit="1" customWidth="1"/>
    <col min="9758" max="9758" width="4" style="2" bestFit="1" customWidth="1"/>
    <col min="9759" max="9764" width="5.08203125" style="2" bestFit="1" customWidth="1"/>
    <col min="9765" max="9984" width="8.58203125" style="2"/>
    <col min="9985" max="9985" width="3.08203125" style="2" customWidth="1"/>
    <col min="9986" max="9986" width="19.58203125" style="2" customWidth="1"/>
    <col min="9987" max="9987" width="8" style="2" customWidth="1"/>
    <col min="9988" max="9988" width="4.75" style="2" customWidth="1"/>
    <col min="9989" max="9989" width="6.75" style="2" customWidth="1"/>
    <col min="9990" max="9998" width="10.08203125" style="2" customWidth="1"/>
    <col min="9999" max="10000" width="7.58203125" style="2" customWidth="1"/>
    <col min="10001" max="10001" width="7.33203125" style="2" bestFit="1" customWidth="1"/>
    <col min="10002" max="10002" width="15.33203125" style="2" customWidth="1"/>
    <col min="10003" max="10003" width="4.5" style="2" customWidth="1"/>
    <col min="10004" max="10004" width="5.08203125" style="2" bestFit="1" customWidth="1"/>
    <col min="10005" max="10005" width="9" style="2" bestFit="1" customWidth="1"/>
    <col min="10006" max="10006" width="5.5" style="2" bestFit="1" customWidth="1"/>
    <col min="10007" max="10009" width="5.08203125" style="2" bestFit="1" customWidth="1"/>
    <col min="10010" max="10010" width="7.33203125" style="2" bestFit="1" customWidth="1"/>
    <col min="10011" max="10013" width="5.08203125" style="2" bestFit="1" customWidth="1"/>
    <col min="10014" max="10014" width="4" style="2" bestFit="1" customWidth="1"/>
    <col min="10015" max="10020" width="5.08203125" style="2" bestFit="1" customWidth="1"/>
    <col min="10021" max="10240" width="8.58203125" style="2"/>
    <col min="10241" max="10241" width="3.08203125" style="2" customWidth="1"/>
    <col min="10242" max="10242" width="19.58203125" style="2" customWidth="1"/>
    <col min="10243" max="10243" width="8" style="2" customWidth="1"/>
    <col min="10244" max="10244" width="4.75" style="2" customWidth="1"/>
    <col min="10245" max="10245" width="6.75" style="2" customWidth="1"/>
    <col min="10246" max="10254" width="10.08203125" style="2" customWidth="1"/>
    <col min="10255" max="10256" width="7.58203125" style="2" customWidth="1"/>
    <col min="10257" max="10257" width="7.33203125" style="2" bestFit="1" customWidth="1"/>
    <col min="10258" max="10258" width="15.33203125" style="2" customWidth="1"/>
    <col min="10259" max="10259" width="4.5" style="2" customWidth="1"/>
    <col min="10260" max="10260" width="5.08203125" style="2" bestFit="1" customWidth="1"/>
    <col min="10261" max="10261" width="9" style="2" bestFit="1" customWidth="1"/>
    <col min="10262" max="10262" width="5.5" style="2" bestFit="1" customWidth="1"/>
    <col min="10263" max="10265" width="5.08203125" style="2" bestFit="1" customWidth="1"/>
    <col min="10266" max="10266" width="7.33203125" style="2" bestFit="1" customWidth="1"/>
    <col min="10267" max="10269" width="5.08203125" style="2" bestFit="1" customWidth="1"/>
    <col min="10270" max="10270" width="4" style="2" bestFit="1" customWidth="1"/>
    <col min="10271" max="10276" width="5.08203125" style="2" bestFit="1" customWidth="1"/>
    <col min="10277" max="10496" width="8.58203125" style="2"/>
    <col min="10497" max="10497" width="3.08203125" style="2" customWidth="1"/>
    <col min="10498" max="10498" width="19.58203125" style="2" customWidth="1"/>
    <col min="10499" max="10499" width="8" style="2" customWidth="1"/>
    <col min="10500" max="10500" width="4.75" style="2" customWidth="1"/>
    <col min="10501" max="10501" width="6.75" style="2" customWidth="1"/>
    <col min="10502" max="10510" width="10.08203125" style="2" customWidth="1"/>
    <col min="10511" max="10512" width="7.58203125" style="2" customWidth="1"/>
    <col min="10513" max="10513" width="7.33203125" style="2" bestFit="1" customWidth="1"/>
    <col min="10514" max="10514" width="15.33203125" style="2" customWidth="1"/>
    <col min="10515" max="10515" width="4.5" style="2" customWidth="1"/>
    <col min="10516" max="10516" width="5.08203125" style="2" bestFit="1" customWidth="1"/>
    <col min="10517" max="10517" width="9" style="2" bestFit="1" customWidth="1"/>
    <col min="10518" max="10518" width="5.5" style="2" bestFit="1" customWidth="1"/>
    <col min="10519" max="10521" width="5.08203125" style="2" bestFit="1" customWidth="1"/>
    <col min="10522" max="10522" width="7.33203125" style="2" bestFit="1" customWidth="1"/>
    <col min="10523" max="10525" width="5.08203125" style="2" bestFit="1" customWidth="1"/>
    <col min="10526" max="10526" width="4" style="2" bestFit="1" customWidth="1"/>
    <col min="10527" max="10532" width="5.08203125" style="2" bestFit="1" customWidth="1"/>
    <col min="10533" max="10752" width="8.58203125" style="2"/>
    <col min="10753" max="10753" width="3.08203125" style="2" customWidth="1"/>
    <col min="10754" max="10754" width="19.58203125" style="2" customWidth="1"/>
    <col min="10755" max="10755" width="8" style="2" customWidth="1"/>
    <col min="10756" max="10756" width="4.75" style="2" customWidth="1"/>
    <col min="10757" max="10757" width="6.75" style="2" customWidth="1"/>
    <col min="10758" max="10766" width="10.08203125" style="2" customWidth="1"/>
    <col min="10767" max="10768" width="7.58203125" style="2" customWidth="1"/>
    <col min="10769" max="10769" width="7.33203125" style="2" bestFit="1" customWidth="1"/>
    <col min="10770" max="10770" width="15.33203125" style="2" customWidth="1"/>
    <col min="10771" max="10771" width="4.5" style="2" customWidth="1"/>
    <col min="10772" max="10772" width="5.08203125" style="2" bestFit="1" customWidth="1"/>
    <col min="10773" max="10773" width="9" style="2" bestFit="1" customWidth="1"/>
    <col min="10774" max="10774" width="5.5" style="2" bestFit="1" customWidth="1"/>
    <col min="10775" max="10777" width="5.08203125" style="2" bestFit="1" customWidth="1"/>
    <col min="10778" max="10778" width="7.33203125" style="2" bestFit="1" customWidth="1"/>
    <col min="10779" max="10781" width="5.08203125" style="2" bestFit="1" customWidth="1"/>
    <col min="10782" max="10782" width="4" style="2" bestFit="1" customWidth="1"/>
    <col min="10783" max="10788" width="5.08203125" style="2" bestFit="1" customWidth="1"/>
    <col min="10789" max="11008" width="8.58203125" style="2"/>
    <col min="11009" max="11009" width="3.08203125" style="2" customWidth="1"/>
    <col min="11010" max="11010" width="19.58203125" style="2" customWidth="1"/>
    <col min="11011" max="11011" width="8" style="2" customWidth="1"/>
    <col min="11012" max="11012" width="4.75" style="2" customWidth="1"/>
    <col min="11013" max="11013" width="6.75" style="2" customWidth="1"/>
    <col min="11014" max="11022" width="10.08203125" style="2" customWidth="1"/>
    <col min="11023" max="11024" width="7.58203125" style="2" customWidth="1"/>
    <col min="11025" max="11025" width="7.33203125" style="2" bestFit="1" customWidth="1"/>
    <col min="11026" max="11026" width="15.33203125" style="2" customWidth="1"/>
    <col min="11027" max="11027" width="4.5" style="2" customWidth="1"/>
    <col min="11028" max="11028" width="5.08203125" style="2" bestFit="1" customWidth="1"/>
    <col min="11029" max="11029" width="9" style="2" bestFit="1" customWidth="1"/>
    <col min="11030" max="11030" width="5.5" style="2" bestFit="1" customWidth="1"/>
    <col min="11031" max="11033" width="5.08203125" style="2" bestFit="1" customWidth="1"/>
    <col min="11034" max="11034" width="7.33203125" style="2" bestFit="1" customWidth="1"/>
    <col min="11035" max="11037" width="5.08203125" style="2" bestFit="1" customWidth="1"/>
    <col min="11038" max="11038" width="4" style="2" bestFit="1" customWidth="1"/>
    <col min="11039" max="11044" width="5.08203125" style="2" bestFit="1" customWidth="1"/>
    <col min="11045" max="11264" width="8.58203125" style="2"/>
    <col min="11265" max="11265" width="3.08203125" style="2" customWidth="1"/>
    <col min="11266" max="11266" width="19.58203125" style="2" customWidth="1"/>
    <col min="11267" max="11267" width="8" style="2" customWidth="1"/>
    <col min="11268" max="11268" width="4.75" style="2" customWidth="1"/>
    <col min="11269" max="11269" width="6.75" style="2" customWidth="1"/>
    <col min="11270" max="11278" width="10.08203125" style="2" customWidth="1"/>
    <col min="11279" max="11280" width="7.58203125" style="2" customWidth="1"/>
    <col min="11281" max="11281" width="7.33203125" style="2" bestFit="1" customWidth="1"/>
    <col min="11282" max="11282" width="15.33203125" style="2" customWidth="1"/>
    <col min="11283" max="11283" width="4.5" style="2" customWidth="1"/>
    <col min="11284" max="11284" width="5.08203125" style="2" bestFit="1" customWidth="1"/>
    <col min="11285" max="11285" width="9" style="2" bestFit="1" customWidth="1"/>
    <col min="11286" max="11286" width="5.5" style="2" bestFit="1" customWidth="1"/>
    <col min="11287" max="11289" width="5.08203125" style="2" bestFit="1" customWidth="1"/>
    <col min="11290" max="11290" width="7.33203125" style="2" bestFit="1" customWidth="1"/>
    <col min="11291" max="11293" width="5.08203125" style="2" bestFit="1" customWidth="1"/>
    <col min="11294" max="11294" width="4" style="2" bestFit="1" customWidth="1"/>
    <col min="11295" max="11300" width="5.08203125" style="2" bestFit="1" customWidth="1"/>
    <col min="11301" max="11520" width="8.58203125" style="2"/>
    <col min="11521" max="11521" width="3.08203125" style="2" customWidth="1"/>
    <col min="11522" max="11522" width="19.58203125" style="2" customWidth="1"/>
    <col min="11523" max="11523" width="8" style="2" customWidth="1"/>
    <col min="11524" max="11524" width="4.75" style="2" customWidth="1"/>
    <col min="11525" max="11525" width="6.75" style="2" customWidth="1"/>
    <col min="11526" max="11534" width="10.08203125" style="2" customWidth="1"/>
    <col min="11535" max="11536" width="7.58203125" style="2" customWidth="1"/>
    <col min="11537" max="11537" width="7.33203125" style="2" bestFit="1" customWidth="1"/>
    <col min="11538" max="11538" width="15.33203125" style="2" customWidth="1"/>
    <col min="11539" max="11539" width="4.5" style="2" customWidth="1"/>
    <col min="11540" max="11540" width="5.08203125" style="2" bestFit="1" customWidth="1"/>
    <col min="11541" max="11541" width="9" style="2" bestFit="1" customWidth="1"/>
    <col min="11542" max="11542" width="5.5" style="2" bestFit="1" customWidth="1"/>
    <col min="11543" max="11545" width="5.08203125" style="2" bestFit="1" customWidth="1"/>
    <col min="11546" max="11546" width="7.33203125" style="2" bestFit="1" customWidth="1"/>
    <col min="11547" max="11549" width="5.08203125" style="2" bestFit="1" customWidth="1"/>
    <col min="11550" max="11550" width="4" style="2" bestFit="1" customWidth="1"/>
    <col min="11551" max="11556" width="5.08203125" style="2" bestFit="1" customWidth="1"/>
    <col min="11557" max="11776" width="8.58203125" style="2"/>
    <col min="11777" max="11777" width="3.08203125" style="2" customWidth="1"/>
    <col min="11778" max="11778" width="19.58203125" style="2" customWidth="1"/>
    <col min="11779" max="11779" width="8" style="2" customWidth="1"/>
    <col min="11780" max="11780" width="4.75" style="2" customWidth="1"/>
    <col min="11781" max="11781" width="6.75" style="2" customWidth="1"/>
    <col min="11782" max="11790" width="10.08203125" style="2" customWidth="1"/>
    <col min="11791" max="11792" width="7.58203125" style="2" customWidth="1"/>
    <col min="11793" max="11793" width="7.33203125" style="2" bestFit="1" customWidth="1"/>
    <col min="11794" max="11794" width="15.33203125" style="2" customWidth="1"/>
    <col min="11795" max="11795" width="4.5" style="2" customWidth="1"/>
    <col min="11796" max="11796" width="5.08203125" style="2" bestFit="1" customWidth="1"/>
    <col min="11797" max="11797" width="9" style="2" bestFit="1" customWidth="1"/>
    <col min="11798" max="11798" width="5.5" style="2" bestFit="1" customWidth="1"/>
    <col min="11799" max="11801" width="5.08203125" style="2" bestFit="1" customWidth="1"/>
    <col min="11802" max="11802" width="7.33203125" style="2" bestFit="1" customWidth="1"/>
    <col min="11803" max="11805" width="5.08203125" style="2" bestFit="1" customWidth="1"/>
    <col min="11806" max="11806" width="4" style="2" bestFit="1" customWidth="1"/>
    <col min="11807" max="11812" width="5.08203125" style="2" bestFit="1" customWidth="1"/>
    <col min="11813" max="12032" width="8.58203125" style="2"/>
    <col min="12033" max="12033" width="3.08203125" style="2" customWidth="1"/>
    <col min="12034" max="12034" width="19.58203125" style="2" customWidth="1"/>
    <col min="12035" max="12035" width="8" style="2" customWidth="1"/>
    <col min="12036" max="12036" width="4.75" style="2" customWidth="1"/>
    <col min="12037" max="12037" width="6.75" style="2" customWidth="1"/>
    <col min="12038" max="12046" width="10.08203125" style="2" customWidth="1"/>
    <col min="12047" max="12048" width="7.58203125" style="2" customWidth="1"/>
    <col min="12049" max="12049" width="7.33203125" style="2" bestFit="1" customWidth="1"/>
    <col min="12050" max="12050" width="15.33203125" style="2" customWidth="1"/>
    <col min="12051" max="12051" width="4.5" style="2" customWidth="1"/>
    <col min="12052" max="12052" width="5.08203125" style="2" bestFit="1" customWidth="1"/>
    <col min="12053" max="12053" width="9" style="2" bestFit="1" customWidth="1"/>
    <col min="12054" max="12054" width="5.5" style="2" bestFit="1" customWidth="1"/>
    <col min="12055" max="12057" width="5.08203125" style="2" bestFit="1" customWidth="1"/>
    <col min="12058" max="12058" width="7.33203125" style="2" bestFit="1" customWidth="1"/>
    <col min="12059" max="12061" width="5.08203125" style="2" bestFit="1" customWidth="1"/>
    <col min="12062" max="12062" width="4" style="2" bestFit="1" customWidth="1"/>
    <col min="12063" max="12068" width="5.08203125" style="2" bestFit="1" customWidth="1"/>
    <col min="12069" max="12288" width="8.58203125" style="2"/>
    <col min="12289" max="12289" width="3.08203125" style="2" customWidth="1"/>
    <col min="12290" max="12290" width="19.58203125" style="2" customWidth="1"/>
    <col min="12291" max="12291" width="8" style="2" customWidth="1"/>
    <col min="12292" max="12292" width="4.75" style="2" customWidth="1"/>
    <col min="12293" max="12293" width="6.75" style="2" customWidth="1"/>
    <col min="12294" max="12302" width="10.08203125" style="2" customWidth="1"/>
    <col min="12303" max="12304" width="7.58203125" style="2" customWidth="1"/>
    <col min="12305" max="12305" width="7.33203125" style="2" bestFit="1" customWidth="1"/>
    <col min="12306" max="12306" width="15.33203125" style="2" customWidth="1"/>
    <col min="12307" max="12307" width="4.5" style="2" customWidth="1"/>
    <col min="12308" max="12308" width="5.08203125" style="2" bestFit="1" customWidth="1"/>
    <col min="12309" max="12309" width="9" style="2" bestFit="1" customWidth="1"/>
    <col min="12310" max="12310" width="5.5" style="2" bestFit="1" customWidth="1"/>
    <col min="12311" max="12313" width="5.08203125" style="2" bestFit="1" customWidth="1"/>
    <col min="12314" max="12314" width="7.33203125" style="2" bestFit="1" customWidth="1"/>
    <col min="12315" max="12317" width="5.08203125" style="2" bestFit="1" customWidth="1"/>
    <col min="12318" max="12318" width="4" style="2" bestFit="1" customWidth="1"/>
    <col min="12319" max="12324" width="5.08203125" style="2" bestFit="1" customWidth="1"/>
    <col min="12325" max="12544" width="8.58203125" style="2"/>
    <col min="12545" max="12545" width="3.08203125" style="2" customWidth="1"/>
    <col min="12546" max="12546" width="19.58203125" style="2" customWidth="1"/>
    <col min="12547" max="12547" width="8" style="2" customWidth="1"/>
    <col min="12548" max="12548" width="4.75" style="2" customWidth="1"/>
    <col min="12549" max="12549" width="6.75" style="2" customWidth="1"/>
    <col min="12550" max="12558" width="10.08203125" style="2" customWidth="1"/>
    <col min="12559" max="12560" width="7.58203125" style="2" customWidth="1"/>
    <col min="12561" max="12561" width="7.33203125" style="2" bestFit="1" customWidth="1"/>
    <col min="12562" max="12562" width="15.33203125" style="2" customWidth="1"/>
    <col min="12563" max="12563" width="4.5" style="2" customWidth="1"/>
    <col min="12564" max="12564" width="5.08203125" style="2" bestFit="1" customWidth="1"/>
    <col min="12565" max="12565" width="9" style="2" bestFit="1" customWidth="1"/>
    <col min="12566" max="12566" width="5.5" style="2" bestFit="1" customWidth="1"/>
    <col min="12567" max="12569" width="5.08203125" style="2" bestFit="1" customWidth="1"/>
    <col min="12570" max="12570" width="7.33203125" style="2" bestFit="1" customWidth="1"/>
    <col min="12571" max="12573" width="5.08203125" style="2" bestFit="1" customWidth="1"/>
    <col min="12574" max="12574" width="4" style="2" bestFit="1" customWidth="1"/>
    <col min="12575" max="12580" width="5.08203125" style="2" bestFit="1" customWidth="1"/>
    <col min="12581" max="12800" width="8.58203125" style="2"/>
    <col min="12801" max="12801" width="3.08203125" style="2" customWidth="1"/>
    <col min="12802" max="12802" width="19.58203125" style="2" customWidth="1"/>
    <col min="12803" max="12803" width="8" style="2" customWidth="1"/>
    <col min="12804" max="12804" width="4.75" style="2" customWidth="1"/>
    <col min="12805" max="12805" width="6.75" style="2" customWidth="1"/>
    <col min="12806" max="12814" width="10.08203125" style="2" customWidth="1"/>
    <col min="12815" max="12816" width="7.58203125" style="2" customWidth="1"/>
    <col min="12817" max="12817" width="7.33203125" style="2" bestFit="1" customWidth="1"/>
    <col min="12818" max="12818" width="15.33203125" style="2" customWidth="1"/>
    <col min="12819" max="12819" width="4.5" style="2" customWidth="1"/>
    <col min="12820" max="12820" width="5.08203125" style="2" bestFit="1" customWidth="1"/>
    <col min="12821" max="12821" width="9" style="2" bestFit="1" customWidth="1"/>
    <col min="12822" max="12822" width="5.5" style="2" bestFit="1" customWidth="1"/>
    <col min="12823" max="12825" width="5.08203125" style="2" bestFit="1" customWidth="1"/>
    <col min="12826" max="12826" width="7.33203125" style="2" bestFit="1" customWidth="1"/>
    <col min="12827" max="12829" width="5.08203125" style="2" bestFit="1" customWidth="1"/>
    <col min="12830" max="12830" width="4" style="2" bestFit="1" customWidth="1"/>
    <col min="12831" max="12836" width="5.08203125" style="2" bestFit="1" customWidth="1"/>
    <col min="12837" max="13056" width="8.58203125" style="2"/>
    <col min="13057" max="13057" width="3.08203125" style="2" customWidth="1"/>
    <col min="13058" max="13058" width="19.58203125" style="2" customWidth="1"/>
    <col min="13059" max="13059" width="8" style="2" customWidth="1"/>
    <col min="13060" max="13060" width="4.75" style="2" customWidth="1"/>
    <col min="13061" max="13061" width="6.75" style="2" customWidth="1"/>
    <col min="13062" max="13070" width="10.08203125" style="2" customWidth="1"/>
    <col min="13071" max="13072" width="7.58203125" style="2" customWidth="1"/>
    <col min="13073" max="13073" width="7.33203125" style="2" bestFit="1" customWidth="1"/>
    <col min="13074" max="13074" width="15.33203125" style="2" customWidth="1"/>
    <col min="13075" max="13075" width="4.5" style="2" customWidth="1"/>
    <col min="13076" max="13076" width="5.08203125" style="2" bestFit="1" customWidth="1"/>
    <col min="13077" max="13077" width="9" style="2" bestFit="1" customWidth="1"/>
    <col min="13078" max="13078" width="5.5" style="2" bestFit="1" customWidth="1"/>
    <col min="13079" max="13081" width="5.08203125" style="2" bestFit="1" customWidth="1"/>
    <col min="13082" max="13082" width="7.33203125" style="2" bestFit="1" customWidth="1"/>
    <col min="13083" max="13085" width="5.08203125" style="2" bestFit="1" customWidth="1"/>
    <col min="13086" max="13086" width="4" style="2" bestFit="1" customWidth="1"/>
    <col min="13087" max="13092" width="5.08203125" style="2" bestFit="1" customWidth="1"/>
    <col min="13093" max="13312" width="8.58203125" style="2"/>
    <col min="13313" max="13313" width="3.08203125" style="2" customWidth="1"/>
    <col min="13314" max="13314" width="19.58203125" style="2" customWidth="1"/>
    <col min="13315" max="13315" width="8" style="2" customWidth="1"/>
    <col min="13316" max="13316" width="4.75" style="2" customWidth="1"/>
    <col min="13317" max="13317" width="6.75" style="2" customWidth="1"/>
    <col min="13318" max="13326" width="10.08203125" style="2" customWidth="1"/>
    <col min="13327" max="13328" width="7.58203125" style="2" customWidth="1"/>
    <col min="13329" max="13329" width="7.33203125" style="2" bestFit="1" customWidth="1"/>
    <col min="13330" max="13330" width="15.33203125" style="2" customWidth="1"/>
    <col min="13331" max="13331" width="4.5" style="2" customWidth="1"/>
    <col min="13332" max="13332" width="5.08203125" style="2" bestFit="1" customWidth="1"/>
    <col min="13333" max="13333" width="9" style="2" bestFit="1" customWidth="1"/>
    <col min="13334" max="13334" width="5.5" style="2" bestFit="1" customWidth="1"/>
    <col min="13335" max="13337" width="5.08203125" style="2" bestFit="1" customWidth="1"/>
    <col min="13338" max="13338" width="7.33203125" style="2" bestFit="1" customWidth="1"/>
    <col min="13339" max="13341" width="5.08203125" style="2" bestFit="1" customWidth="1"/>
    <col min="13342" max="13342" width="4" style="2" bestFit="1" customWidth="1"/>
    <col min="13343" max="13348" width="5.08203125" style="2" bestFit="1" customWidth="1"/>
    <col min="13349" max="13568" width="8.58203125" style="2"/>
    <col min="13569" max="13569" width="3.08203125" style="2" customWidth="1"/>
    <col min="13570" max="13570" width="19.58203125" style="2" customWidth="1"/>
    <col min="13571" max="13571" width="8" style="2" customWidth="1"/>
    <col min="13572" max="13572" width="4.75" style="2" customWidth="1"/>
    <col min="13573" max="13573" width="6.75" style="2" customWidth="1"/>
    <col min="13574" max="13582" width="10.08203125" style="2" customWidth="1"/>
    <col min="13583" max="13584" width="7.58203125" style="2" customWidth="1"/>
    <col min="13585" max="13585" width="7.33203125" style="2" bestFit="1" customWidth="1"/>
    <col min="13586" max="13586" width="15.33203125" style="2" customWidth="1"/>
    <col min="13587" max="13587" width="4.5" style="2" customWidth="1"/>
    <col min="13588" max="13588" width="5.08203125" style="2" bestFit="1" customWidth="1"/>
    <col min="13589" max="13589" width="9" style="2" bestFit="1" customWidth="1"/>
    <col min="13590" max="13590" width="5.5" style="2" bestFit="1" customWidth="1"/>
    <col min="13591" max="13593" width="5.08203125" style="2" bestFit="1" customWidth="1"/>
    <col min="13594" max="13594" width="7.33203125" style="2" bestFit="1" customWidth="1"/>
    <col min="13595" max="13597" width="5.08203125" style="2" bestFit="1" customWidth="1"/>
    <col min="13598" max="13598" width="4" style="2" bestFit="1" customWidth="1"/>
    <col min="13599" max="13604" width="5.08203125" style="2" bestFit="1" customWidth="1"/>
    <col min="13605" max="13824" width="8.58203125" style="2"/>
    <col min="13825" max="13825" width="3.08203125" style="2" customWidth="1"/>
    <col min="13826" max="13826" width="19.58203125" style="2" customWidth="1"/>
    <col min="13827" max="13827" width="8" style="2" customWidth="1"/>
    <col min="13828" max="13828" width="4.75" style="2" customWidth="1"/>
    <col min="13829" max="13829" width="6.75" style="2" customWidth="1"/>
    <col min="13830" max="13838" width="10.08203125" style="2" customWidth="1"/>
    <col min="13839" max="13840" width="7.58203125" style="2" customWidth="1"/>
    <col min="13841" max="13841" width="7.33203125" style="2" bestFit="1" customWidth="1"/>
    <col min="13842" max="13842" width="15.33203125" style="2" customWidth="1"/>
    <col min="13843" max="13843" width="4.5" style="2" customWidth="1"/>
    <col min="13844" max="13844" width="5.08203125" style="2" bestFit="1" customWidth="1"/>
    <col min="13845" max="13845" width="9" style="2" bestFit="1" customWidth="1"/>
    <col min="13846" max="13846" width="5.5" style="2" bestFit="1" customWidth="1"/>
    <col min="13847" max="13849" width="5.08203125" style="2" bestFit="1" customWidth="1"/>
    <col min="13850" max="13850" width="7.33203125" style="2" bestFit="1" customWidth="1"/>
    <col min="13851" max="13853" width="5.08203125" style="2" bestFit="1" customWidth="1"/>
    <col min="13854" max="13854" width="4" style="2" bestFit="1" customWidth="1"/>
    <col min="13855" max="13860" width="5.08203125" style="2" bestFit="1" customWidth="1"/>
    <col min="13861" max="14080" width="8.58203125" style="2"/>
    <col min="14081" max="14081" width="3.08203125" style="2" customWidth="1"/>
    <col min="14082" max="14082" width="19.58203125" style="2" customWidth="1"/>
    <col min="14083" max="14083" width="8" style="2" customWidth="1"/>
    <col min="14084" max="14084" width="4.75" style="2" customWidth="1"/>
    <col min="14085" max="14085" width="6.75" style="2" customWidth="1"/>
    <col min="14086" max="14094" width="10.08203125" style="2" customWidth="1"/>
    <col min="14095" max="14096" width="7.58203125" style="2" customWidth="1"/>
    <col min="14097" max="14097" width="7.33203125" style="2" bestFit="1" customWidth="1"/>
    <col min="14098" max="14098" width="15.33203125" style="2" customWidth="1"/>
    <col min="14099" max="14099" width="4.5" style="2" customWidth="1"/>
    <col min="14100" max="14100" width="5.08203125" style="2" bestFit="1" customWidth="1"/>
    <col min="14101" max="14101" width="9" style="2" bestFit="1" customWidth="1"/>
    <col min="14102" max="14102" width="5.5" style="2" bestFit="1" customWidth="1"/>
    <col min="14103" max="14105" width="5.08203125" style="2" bestFit="1" customWidth="1"/>
    <col min="14106" max="14106" width="7.33203125" style="2" bestFit="1" customWidth="1"/>
    <col min="14107" max="14109" width="5.08203125" style="2" bestFit="1" customWidth="1"/>
    <col min="14110" max="14110" width="4" style="2" bestFit="1" customWidth="1"/>
    <col min="14111" max="14116" width="5.08203125" style="2" bestFit="1" customWidth="1"/>
    <col min="14117" max="14336" width="8.58203125" style="2"/>
    <col min="14337" max="14337" width="3.08203125" style="2" customWidth="1"/>
    <col min="14338" max="14338" width="19.58203125" style="2" customWidth="1"/>
    <col min="14339" max="14339" width="8" style="2" customWidth="1"/>
    <col min="14340" max="14340" width="4.75" style="2" customWidth="1"/>
    <col min="14341" max="14341" width="6.75" style="2" customWidth="1"/>
    <col min="14342" max="14350" width="10.08203125" style="2" customWidth="1"/>
    <col min="14351" max="14352" width="7.58203125" style="2" customWidth="1"/>
    <col min="14353" max="14353" width="7.33203125" style="2" bestFit="1" customWidth="1"/>
    <col min="14354" max="14354" width="15.33203125" style="2" customWidth="1"/>
    <col min="14355" max="14355" width="4.5" style="2" customWidth="1"/>
    <col min="14356" max="14356" width="5.08203125" style="2" bestFit="1" customWidth="1"/>
    <col min="14357" max="14357" width="9" style="2" bestFit="1" customWidth="1"/>
    <col min="14358" max="14358" width="5.5" style="2" bestFit="1" customWidth="1"/>
    <col min="14359" max="14361" width="5.08203125" style="2" bestFit="1" customWidth="1"/>
    <col min="14362" max="14362" width="7.33203125" style="2" bestFit="1" customWidth="1"/>
    <col min="14363" max="14365" width="5.08203125" style="2" bestFit="1" customWidth="1"/>
    <col min="14366" max="14366" width="4" style="2" bestFit="1" customWidth="1"/>
    <col min="14367" max="14372" width="5.08203125" style="2" bestFit="1" customWidth="1"/>
    <col min="14373" max="14592" width="8.58203125" style="2"/>
    <col min="14593" max="14593" width="3.08203125" style="2" customWidth="1"/>
    <col min="14594" max="14594" width="19.58203125" style="2" customWidth="1"/>
    <col min="14595" max="14595" width="8" style="2" customWidth="1"/>
    <col min="14596" max="14596" width="4.75" style="2" customWidth="1"/>
    <col min="14597" max="14597" width="6.75" style="2" customWidth="1"/>
    <col min="14598" max="14606" width="10.08203125" style="2" customWidth="1"/>
    <col min="14607" max="14608" width="7.58203125" style="2" customWidth="1"/>
    <col min="14609" max="14609" width="7.33203125" style="2" bestFit="1" customWidth="1"/>
    <col min="14610" max="14610" width="15.33203125" style="2" customWidth="1"/>
    <col min="14611" max="14611" width="4.5" style="2" customWidth="1"/>
    <col min="14612" max="14612" width="5.08203125" style="2" bestFit="1" customWidth="1"/>
    <col min="14613" max="14613" width="9" style="2" bestFit="1" customWidth="1"/>
    <col min="14614" max="14614" width="5.5" style="2" bestFit="1" customWidth="1"/>
    <col min="14615" max="14617" width="5.08203125" style="2" bestFit="1" customWidth="1"/>
    <col min="14618" max="14618" width="7.33203125" style="2" bestFit="1" customWidth="1"/>
    <col min="14619" max="14621" width="5.08203125" style="2" bestFit="1" customWidth="1"/>
    <col min="14622" max="14622" width="4" style="2" bestFit="1" customWidth="1"/>
    <col min="14623" max="14628" width="5.08203125" style="2" bestFit="1" customWidth="1"/>
    <col min="14629" max="14848" width="8.58203125" style="2"/>
    <col min="14849" max="14849" width="3.08203125" style="2" customWidth="1"/>
    <col min="14850" max="14850" width="19.58203125" style="2" customWidth="1"/>
    <col min="14851" max="14851" width="8" style="2" customWidth="1"/>
    <col min="14852" max="14852" width="4.75" style="2" customWidth="1"/>
    <col min="14853" max="14853" width="6.75" style="2" customWidth="1"/>
    <col min="14854" max="14862" width="10.08203125" style="2" customWidth="1"/>
    <col min="14863" max="14864" width="7.58203125" style="2" customWidth="1"/>
    <col min="14865" max="14865" width="7.33203125" style="2" bestFit="1" customWidth="1"/>
    <col min="14866" max="14866" width="15.33203125" style="2" customWidth="1"/>
    <col min="14867" max="14867" width="4.5" style="2" customWidth="1"/>
    <col min="14868" max="14868" width="5.08203125" style="2" bestFit="1" customWidth="1"/>
    <col min="14869" max="14869" width="9" style="2" bestFit="1" customWidth="1"/>
    <col min="14870" max="14870" width="5.5" style="2" bestFit="1" customWidth="1"/>
    <col min="14871" max="14873" width="5.08203125" style="2" bestFit="1" customWidth="1"/>
    <col min="14874" max="14874" width="7.33203125" style="2" bestFit="1" customWidth="1"/>
    <col min="14875" max="14877" width="5.08203125" style="2" bestFit="1" customWidth="1"/>
    <col min="14878" max="14878" width="4" style="2" bestFit="1" customWidth="1"/>
    <col min="14879" max="14884" width="5.08203125" style="2" bestFit="1" customWidth="1"/>
    <col min="14885" max="15104" width="8.58203125" style="2"/>
    <col min="15105" max="15105" width="3.08203125" style="2" customWidth="1"/>
    <col min="15106" max="15106" width="19.58203125" style="2" customWidth="1"/>
    <col min="15107" max="15107" width="8" style="2" customWidth="1"/>
    <col min="15108" max="15108" width="4.75" style="2" customWidth="1"/>
    <col min="15109" max="15109" width="6.75" style="2" customWidth="1"/>
    <col min="15110" max="15118" width="10.08203125" style="2" customWidth="1"/>
    <col min="15119" max="15120" width="7.58203125" style="2" customWidth="1"/>
    <col min="15121" max="15121" width="7.33203125" style="2" bestFit="1" customWidth="1"/>
    <col min="15122" max="15122" width="15.33203125" style="2" customWidth="1"/>
    <col min="15123" max="15123" width="4.5" style="2" customWidth="1"/>
    <col min="15124" max="15124" width="5.08203125" style="2" bestFit="1" customWidth="1"/>
    <col min="15125" max="15125" width="9" style="2" bestFit="1" customWidth="1"/>
    <col min="15126" max="15126" width="5.5" style="2" bestFit="1" customWidth="1"/>
    <col min="15127" max="15129" width="5.08203125" style="2" bestFit="1" customWidth="1"/>
    <col min="15130" max="15130" width="7.33203125" style="2" bestFit="1" customWidth="1"/>
    <col min="15131" max="15133" width="5.08203125" style="2" bestFit="1" customWidth="1"/>
    <col min="15134" max="15134" width="4" style="2" bestFit="1" customWidth="1"/>
    <col min="15135" max="15140" width="5.08203125" style="2" bestFit="1" customWidth="1"/>
    <col min="15141" max="15360" width="8.58203125" style="2"/>
    <col min="15361" max="15361" width="3.08203125" style="2" customWidth="1"/>
    <col min="15362" max="15362" width="19.58203125" style="2" customWidth="1"/>
    <col min="15363" max="15363" width="8" style="2" customWidth="1"/>
    <col min="15364" max="15364" width="4.75" style="2" customWidth="1"/>
    <col min="15365" max="15365" width="6.75" style="2" customWidth="1"/>
    <col min="15366" max="15374" width="10.08203125" style="2" customWidth="1"/>
    <col min="15375" max="15376" width="7.58203125" style="2" customWidth="1"/>
    <col min="15377" max="15377" width="7.33203125" style="2" bestFit="1" customWidth="1"/>
    <col min="15378" max="15378" width="15.33203125" style="2" customWidth="1"/>
    <col min="15379" max="15379" width="4.5" style="2" customWidth="1"/>
    <col min="15380" max="15380" width="5.08203125" style="2" bestFit="1" customWidth="1"/>
    <col min="15381" max="15381" width="9" style="2" bestFit="1" customWidth="1"/>
    <col min="15382" max="15382" width="5.5" style="2" bestFit="1" customWidth="1"/>
    <col min="15383" max="15385" width="5.08203125" style="2" bestFit="1" customWidth="1"/>
    <col min="15386" max="15386" width="7.33203125" style="2" bestFit="1" customWidth="1"/>
    <col min="15387" max="15389" width="5.08203125" style="2" bestFit="1" customWidth="1"/>
    <col min="15390" max="15390" width="4" style="2" bestFit="1" customWidth="1"/>
    <col min="15391" max="15396" width="5.08203125" style="2" bestFit="1" customWidth="1"/>
    <col min="15397" max="15616" width="8.58203125" style="2"/>
    <col min="15617" max="15617" width="3.08203125" style="2" customWidth="1"/>
    <col min="15618" max="15618" width="19.58203125" style="2" customWidth="1"/>
    <col min="15619" max="15619" width="8" style="2" customWidth="1"/>
    <col min="15620" max="15620" width="4.75" style="2" customWidth="1"/>
    <col min="15621" max="15621" width="6.75" style="2" customWidth="1"/>
    <col min="15622" max="15630" width="10.08203125" style="2" customWidth="1"/>
    <col min="15631" max="15632" width="7.58203125" style="2" customWidth="1"/>
    <col min="15633" max="15633" width="7.33203125" style="2" bestFit="1" customWidth="1"/>
    <col min="15634" max="15634" width="15.33203125" style="2" customWidth="1"/>
    <col min="15635" max="15635" width="4.5" style="2" customWidth="1"/>
    <col min="15636" max="15636" width="5.08203125" style="2" bestFit="1" customWidth="1"/>
    <col min="15637" max="15637" width="9" style="2" bestFit="1" customWidth="1"/>
    <col min="15638" max="15638" width="5.5" style="2" bestFit="1" customWidth="1"/>
    <col min="15639" max="15641" width="5.08203125" style="2" bestFit="1" customWidth="1"/>
    <col min="15642" max="15642" width="7.33203125" style="2" bestFit="1" customWidth="1"/>
    <col min="15643" max="15645" width="5.08203125" style="2" bestFit="1" customWidth="1"/>
    <col min="15646" max="15646" width="4" style="2" bestFit="1" customWidth="1"/>
    <col min="15647" max="15652" width="5.08203125" style="2" bestFit="1" customWidth="1"/>
    <col min="15653" max="15872" width="8.58203125" style="2"/>
    <col min="15873" max="15873" width="3.08203125" style="2" customWidth="1"/>
    <col min="15874" max="15874" width="19.58203125" style="2" customWidth="1"/>
    <col min="15875" max="15875" width="8" style="2" customWidth="1"/>
    <col min="15876" max="15876" width="4.75" style="2" customWidth="1"/>
    <col min="15877" max="15877" width="6.75" style="2" customWidth="1"/>
    <col min="15878" max="15886" width="10.08203125" style="2" customWidth="1"/>
    <col min="15887" max="15888" width="7.58203125" style="2" customWidth="1"/>
    <col min="15889" max="15889" width="7.33203125" style="2" bestFit="1" customWidth="1"/>
    <col min="15890" max="15890" width="15.33203125" style="2" customWidth="1"/>
    <col min="15891" max="15891" width="4.5" style="2" customWidth="1"/>
    <col min="15892" max="15892" width="5.08203125" style="2" bestFit="1" customWidth="1"/>
    <col min="15893" max="15893" width="9" style="2" bestFit="1" customWidth="1"/>
    <col min="15894" max="15894" width="5.5" style="2" bestFit="1" customWidth="1"/>
    <col min="15895" max="15897" width="5.08203125" style="2" bestFit="1" customWidth="1"/>
    <col min="15898" max="15898" width="7.33203125" style="2" bestFit="1" customWidth="1"/>
    <col min="15899" max="15901" width="5.08203125" style="2" bestFit="1" customWidth="1"/>
    <col min="15902" max="15902" width="4" style="2" bestFit="1" customWidth="1"/>
    <col min="15903" max="15908" width="5.08203125" style="2" bestFit="1" customWidth="1"/>
    <col min="15909" max="16128" width="8.58203125" style="2"/>
    <col min="16129" max="16129" width="3.08203125" style="2" customWidth="1"/>
    <col min="16130" max="16130" width="19.58203125" style="2" customWidth="1"/>
    <col min="16131" max="16131" width="8" style="2" customWidth="1"/>
    <col min="16132" max="16132" width="4.75" style="2" customWidth="1"/>
    <col min="16133" max="16133" width="6.75" style="2" customWidth="1"/>
    <col min="16134" max="16142" width="10.08203125" style="2" customWidth="1"/>
    <col min="16143" max="16144" width="7.58203125" style="2" customWidth="1"/>
    <col min="16145" max="16145" width="7.33203125" style="2" bestFit="1" customWidth="1"/>
    <col min="16146" max="16146" width="15.33203125" style="2" customWidth="1"/>
    <col min="16147" max="16147" width="4.5" style="2" customWidth="1"/>
    <col min="16148" max="16148" width="5.08203125" style="2" bestFit="1" customWidth="1"/>
    <col min="16149" max="16149" width="9" style="2" bestFit="1" customWidth="1"/>
    <col min="16150" max="16150" width="5.5" style="2" bestFit="1" customWidth="1"/>
    <col min="16151" max="16153" width="5.08203125" style="2" bestFit="1" customWidth="1"/>
    <col min="16154" max="16154" width="7.33203125" style="2" bestFit="1" customWidth="1"/>
    <col min="16155" max="16157" width="5.08203125" style="2" bestFit="1" customWidth="1"/>
    <col min="16158" max="16158" width="4" style="2" bestFit="1" customWidth="1"/>
    <col min="16159" max="16164" width="5.08203125" style="2" bestFit="1" customWidth="1"/>
    <col min="16165" max="16384" width="8.58203125" style="2"/>
  </cols>
  <sheetData>
    <row r="2" spans="2:18" x14ac:dyDescent="0.55000000000000004">
      <c r="B2" s="240" t="s">
        <v>0</v>
      </c>
      <c r="C2" s="240"/>
      <c r="D2" s="240"/>
      <c r="E2" s="240"/>
      <c r="F2" s="1"/>
      <c r="G2" s="1"/>
      <c r="H2" s="1"/>
      <c r="I2" s="1"/>
      <c r="J2" s="1"/>
    </row>
    <row r="3" spans="2:18" ht="16.5" x14ac:dyDescent="0.55000000000000004">
      <c r="B3" s="240"/>
      <c r="C3" s="240"/>
      <c r="D3" s="240"/>
      <c r="E3" s="240"/>
      <c r="P3" s="4" t="s">
        <v>1</v>
      </c>
    </row>
    <row r="4" spans="2:18" x14ac:dyDescent="0.55000000000000004">
      <c r="B4" s="5"/>
      <c r="C4" s="5"/>
      <c r="D4" s="5"/>
      <c r="E4" s="5"/>
    </row>
    <row r="5" spans="2:18" ht="14" x14ac:dyDescent="0.55000000000000004">
      <c r="B5" s="6" t="s">
        <v>2</v>
      </c>
      <c r="C5" s="5"/>
      <c r="D5" s="5"/>
      <c r="E5" s="5"/>
      <c r="I5" s="5" t="s">
        <v>3</v>
      </c>
    </row>
    <row r="6" spans="2:18" x14ac:dyDescent="0.55000000000000004">
      <c r="B6" s="5"/>
      <c r="C6" s="5"/>
      <c r="D6" s="5"/>
      <c r="E6" s="5"/>
    </row>
    <row r="7" spans="2:18" x14ac:dyDescent="0.55000000000000004">
      <c r="B7" s="7" t="s">
        <v>4</v>
      </c>
      <c r="C7" s="5"/>
      <c r="D7" s="5"/>
      <c r="E7" s="5"/>
    </row>
    <row r="8" spans="2:18" s="8" customFormat="1" ht="20" x14ac:dyDescent="0.55000000000000004">
      <c r="B8" s="7" t="s">
        <v>5</v>
      </c>
      <c r="M8" s="9"/>
      <c r="N8" s="9"/>
    </row>
    <row r="9" spans="2:18" x14ac:dyDescent="0.55000000000000004">
      <c r="B9" s="7" t="s">
        <v>6</v>
      </c>
      <c r="C9" s="5"/>
      <c r="D9" s="5"/>
      <c r="E9" s="5"/>
    </row>
    <row r="10" spans="2:18" x14ac:dyDescent="0.55000000000000004">
      <c r="B10" s="7" t="s">
        <v>7</v>
      </c>
      <c r="C10" s="5"/>
      <c r="D10" s="5"/>
      <c r="E10" s="5"/>
    </row>
    <row r="11" spans="2:18" ht="22.5" x14ac:dyDescent="0.55000000000000004">
      <c r="B11" s="7"/>
      <c r="C11" s="5"/>
      <c r="D11" s="5"/>
      <c r="E11" s="5"/>
      <c r="O11" s="10">
        <v>1</v>
      </c>
      <c r="P11" s="2" t="s">
        <v>8</v>
      </c>
    </row>
    <row r="12" spans="2:18" x14ac:dyDescent="0.55000000000000004">
      <c r="F12" s="11"/>
      <c r="G12" s="12"/>
      <c r="H12" s="13" t="s">
        <v>9</v>
      </c>
    </row>
    <row r="13" spans="2:18" x14ac:dyDescent="0.55000000000000004">
      <c r="B13" s="1"/>
      <c r="C13" s="1"/>
      <c r="D13" s="1"/>
      <c r="E13" s="1"/>
      <c r="F13" s="1"/>
      <c r="G13" s="1"/>
      <c r="H13" s="1"/>
    </row>
    <row r="14" spans="2:18" ht="13.5" thickBot="1" x14ac:dyDescent="0.6">
      <c r="B14" s="14" t="s">
        <v>10</v>
      </c>
      <c r="C14" s="14"/>
      <c r="D14" s="14"/>
      <c r="E14" s="14"/>
      <c r="F14" s="14"/>
      <c r="G14" s="15" t="s">
        <v>11</v>
      </c>
      <c r="H14" s="14"/>
      <c r="L14" s="14"/>
      <c r="M14" s="16"/>
      <c r="N14" s="16"/>
      <c r="O14" s="16"/>
    </row>
    <row r="15" spans="2:18" ht="14.25" customHeight="1" x14ac:dyDescent="0.55000000000000004">
      <c r="B15" s="241" t="s">
        <v>12</v>
      </c>
      <c r="C15" s="243" t="s">
        <v>13</v>
      </c>
      <c r="D15" s="243" t="s">
        <v>14</v>
      </c>
      <c r="E15" s="245"/>
      <c r="F15" s="246" t="s">
        <v>15</v>
      </c>
      <c r="G15" s="246"/>
      <c r="H15" s="246"/>
      <c r="I15" s="246" t="s">
        <v>16</v>
      </c>
      <c r="J15" s="246"/>
      <c r="K15" s="246"/>
      <c r="L15" s="246" t="s">
        <v>17</v>
      </c>
      <c r="M15" s="246"/>
      <c r="N15" s="246"/>
      <c r="O15" s="247" t="s">
        <v>18</v>
      </c>
      <c r="P15" s="248"/>
      <c r="Q15" s="16"/>
      <c r="R15" s="17"/>
    </row>
    <row r="16" spans="2:18" ht="27" customHeight="1" thickBot="1" x14ac:dyDescent="0.6">
      <c r="B16" s="242"/>
      <c r="C16" s="244"/>
      <c r="D16" s="244"/>
      <c r="E16" s="244"/>
      <c r="F16" s="18" t="s">
        <v>19</v>
      </c>
      <c r="G16" s="18" t="s">
        <v>20</v>
      </c>
      <c r="H16" s="19" t="s">
        <v>21</v>
      </c>
      <c r="I16" s="18" t="s">
        <v>19</v>
      </c>
      <c r="J16" s="18" t="s">
        <v>20</v>
      </c>
      <c r="K16" s="19" t="s">
        <v>21</v>
      </c>
      <c r="L16" s="18" t="s">
        <v>19</v>
      </c>
      <c r="M16" s="18" t="s">
        <v>20</v>
      </c>
      <c r="N16" s="20" t="s">
        <v>21</v>
      </c>
      <c r="O16" s="21" t="s">
        <v>22</v>
      </c>
      <c r="P16" s="22" t="s">
        <v>23</v>
      </c>
      <c r="Q16" s="23" t="s">
        <v>24</v>
      </c>
    </row>
    <row r="17" spans="2:17" ht="18" customHeight="1" x14ac:dyDescent="0.55000000000000004">
      <c r="B17" s="249" t="s">
        <v>53</v>
      </c>
      <c r="C17" s="246">
        <v>2</v>
      </c>
      <c r="D17" s="253">
        <v>6.8000000000000005E-2</v>
      </c>
      <c r="E17" s="253"/>
      <c r="F17" s="24"/>
      <c r="G17" s="24"/>
      <c r="H17" s="25">
        <f>F17+G17</f>
        <v>0</v>
      </c>
      <c r="I17" s="26">
        <f>D17*F17</f>
        <v>0</v>
      </c>
      <c r="J17" s="26">
        <f>D17*G17</f>
        <v>0</v>
      </c>
      <c r="K17" s="27">
        <f>I17+J17</f>
        <v>0</v>
      </c>
      <c r="L17" s="28">
        <f>C17*F17</f>
        <v>0</v>
      </c>
      <c r="M17" s="28">
        <f>C17*G17</f>
        <v>0</v>
      </c>
      <c r="N17" s="29">
        <f>L17+M17</f>
        <v>0</v>
      </c>
      <c r="O17" s="30" t="s">
        <v>25</v>
      </c>
      <c r="P17" s="31"/>
      <c r="Q17" s="32">
        <f>IF(H17&gt;0,1,0)</f>
        <v>0</v>
      </c>
    </row>
    <row r="18" spans="2:17" ht="18" customHeight="1" x14ac:dyDescent="0.55000000000000004">
      <c r="B18" s="250"/>
      <c r="C18" s="252"/>
      <c r="D18" s="254">
        <f>D17*48/25</f>
        <v>0.13056000000000001</v>
      </c>
      <c r="E18" s="255"/>
      <c r="F18" s="33"/>
      <c r="G18" s="33"/>
      <c r="H18" s="34">
        <f t="shared" ref="H18:H66" si="0">F18+G18</f>
        <v>0</v>
      </c>
      <c r="I18" s="35">
        <f t="shared" ref="I18:I66" si="1">D18*F18</f>
        <v>0</v>
      </c>
      <c r="J18" s="35">
        <f t="shared" ref="J18:J66" si="2">D18*G18</f>
        <v>0</v>
      </c>
      <c r="K18" s="36">
        <f t="shared" ref="K18:K66" si="3">I18+J18</f>
        <v>0</v>
      </c>
      <c r="L18" s="37">
        <f>C17*F18</f>
        <v>0</v>
      </c>
      <c r="M18" s="37">
        <f>C17*G18</f>
        <v>0</v>
      </c>
      <c r="N18" s="38">
        <f t="shared" ref="N18:N66" si="4">L18+M18</f>
        <v>0</v>
      </c>
      <c r="O18" s="39"/>
      <c r="P18" s="40" t="s">
        <v>25</v>
      </c>
      <c r="Q18" s="32">
        <f t="shared" ref="Q18:Q24" si="5">IF(H18&gt;0,1,0)</f>
        <v>0</v>
      </c>
    </row>
    <row r="19" spans="2:17" ht="18" customHeight="1" x14ac:dyDescent="0.55000000000000004">
      <c r="B19" s="250"/>
      <c r="C19" s="256">
        <v>2.5</v>
      </c>
      <c r="D19" s="257">
        <v>9.4E-2</v>
      </c>
      <c r="E19" s="257"/>
      <c r="F19" s="33"/>
      <c r="G19" s="33"/>
      <c r="H19" s="41">
        <f t="shared" si="0"/>
        <v>0</v>
      </c>
      <c r="I19" s="42">
        <f t="shared" si="1"/>
        <v>0</v>
      </c>
      <c r="J19" s="42">
        <f t="shared" si="2"/>
        <v>0</v>
      </c>
      <c r="K19" s="43">
        <f t="shared" si="3"/>
        <v>0</v>
      </c>
      <c r="L19" s="44">
        <f>C19*F19</f>
        <v>0</v>
      </c>
      <c r="M19" s="44">
        <f>C19*G19</f>
        <v>0</v>
      </c>
      <c r="N19" s="45">
        <f t="shared" si="4"/>
        <v>0</v>
      </c>
      <c r="O19" s="39" t="s">
        <v>25</v>
      </c>
      <c r="P19" s="40"/>
      <c r="Q19" s="32">
        <f t="shared" si="5"/>
        <v>0</v>
      </c>
    </row>
    <row r="20" spans="2:17" ht="18" customHeight="1" x14ac:dyDescent="0.55000000000000004">
      <c r="B20" s="250"/>
      <c r="C20" s="252"/>
      <c r="D20" s="254">
        <f>D19*50/36</f>
        <v>0.13055555555555556</v>
      </c>
      <c r="E20" s="255"/>
      <c r="F20" s="33"/>
      <c r="G20" s="33"/>
      <c r="H20" s="34">
        <f t="shared" si="0"/>
        <v>0</v>
      </c>
      <c r="I20" s="35">
        <f t="shared" si="1"/>
        <v>0</v>
      </c>
      <c r="J20" s="35">
        <f t="shared" si="2"/>
        <v>0</v>
      </c>
      <c r="K20" s="36">
        <f t="shared" si="3"/>
        <v>0</v>
      </c>
      <c r="L20" s="37">
        <f>C19*F20</f>
        <v>0</v>
      </c>
      <c r="M20" s="37">
        <f>C19*G20</f>
        <v>0</v>
      </c>
      <c r="N20" s="38">
        <f t="shared" si="4"/>
        <v>0</v>
      </c>
      <c r="O20" s="39"/>
      <c r="P20" s="40" t="s">
        <v>25</v>
      </c>
      <c r="Q20" s="32">
        <f t="shared" si="5"/>
        <v>0</v>
      </c>
    </row>
    <row r="21" spans="2:17" ht="18" customHeight="1" x14ac:dyDescent="0.55000000000000004">
      <c r="B21" s="250"/>
      <c r="C21" s="256">
        <v>3</v>
      </c>
      <c r="D21" s="257">
        <v>9.4E-2</v>
      </c>
      <c r="E21" s="257"/>
      <c r="F21" s="33"/>
      <c r="G21" s="33"/>
      <c r="H21" s="41">
        <f t="shared" si="0"/>
        <v>0</v>
      </c>
      <c r="I21" s="42">
        <f t="shared" si="1"/>
        <v>0</v>
      </c>
      <c r="J21" s="42">
        <f t="shared" si="2"/>
        <v>0</v>
      </c>
      <c r="K21" s="43">
        <f t="shared" si="3"/>
        <v>0</v>
      </c>
      <c r="L21" s="44">
        <f>C21*F21</f>
        <v>0</v>
      </c>
      <c r="M21" s="44">
        <f>C21*G21</f>
        <v>0</v>
      </c>
      <c r="N21" s="45">
        <f t="shared" si="4"/>
        <v>0</v>
      </c>
      <c r="O21" s="39" t="s">
        <v>25</v>
      </c>
      <c r="P21" s="40"/>
      <c r="Q21" s="32">
        <f t="shared" si="5"/>
        <v>0</v>
      </c>
    </row>
    <row r="22" spans="2:17" ht="18" customHeight="1" x14ac:dyDescent="0.55000000000000004">
      <c r="B22" s="250"/>
      <c r="C22" s="252"/>
      <c r="D22" s="263">
        <f>D21*51/38*(1.04)</f>
        <v>0.13120421052631578</v>
      </c>
      <c r="E22" s="264"/>
      <c r="F22" s="33"/>
      <c r="G22" s="33"/>
      <c r="H22" s="46">
        <f t="shared" si="0"/>
        <v>0</v>
      </c>
      <c r="I22" s="35">
        <f t="shared" si="1"/>
        <v>0</v>
      </c>
      <c r="J22" s="35">
        <f t="shared" si="2"/>
        <v>0</v>
      </c>
      <c r="K22" s="47">
        <f t="shared" si="3"/>
        <v>0</v>
      </c>
      <c r="L22" s="37">
        <f>C21*F22</f>
        <v>0</v>
      </c>
      <c r="M22" s="37">
        <f>C21*G22</f>
        <v>0</v>
      </c>
      <c r="N22" s="48">
        <f t="shared" si="4"/>
        <v>0</v>
      </c>
      <c r="O22" s="39"/>
      <c r="P22" s="40" t="s">
        <v>25</v>
      </c>
      <c r="Q22" s="32">
        <f t="shared" si="5"/>
        <v>0</v>
      </c>
    </row>
    <row r="23" spans="2:17" ht="18" customHeight="1" x14ac:dyDescent="0.55000000000000004">
      <c r="B23" s="250"/>
      <c r="C23" s="256">
        <v>3.2</v>
      </c>
      <c r="D23" s="258">
        <v>0.154</v>
      </c>
      <c r="E23" s="258"/>
      <c r="F23" s="33"/>
      <c r="G23" s="33"/>
      <c r="H23" s="41">
        <f t="shared" si="0"/>
        <v>0</v>
      </c>
      <c r="I23" s="42">
        <f t="shared" si="1"/>
        <v>0</v>
      </c>
      <c r="J23" s="42">
        <f t="shared" si="2"/>
        <v>0</v>
      </c>
      <c r="K23" s="43">
        <f t="shared" si="3"/>
        <v>0</v>
      </c>
      <c r="L23" s="44">
        <f>C23*F23</f>
        <v>0</v>
      </c>
      <c r="M23" s="44">
        <f>C23*G23</f>
        <v>0</v>
      </c>
      <c r="N23" s="45">
        <f t="shared" si="4"/>
        <v>0</v>
      </c>
      <c r="O23" s="39" t="s">
        <v>25</v>
      </c>
      <c r="P23" s="40"/>
      <c r="Q23" s="32">
        <f t="shared" si="5"/>
        <v>0</v>
      </c>
    </row>
    <row r="24" spans="2:17" ht="18" customHeight="1" x14ac:dyDescent="0.55000000000000004">
      <c r="B24" s="250"/>
      <c r="C24" s="252"/>
      <c r="D24" s="265">
        <f>D23*130/77</f>
        <v>0.26</v>
      </c>
      <c r="E24" s="266"/>
      <c r="F24" s="33"/>
      <c r="G24" s="33"/>
      <c r="H24" s="49">
        <f t="shared" si="0"/>
        <v>0</v>
      </c>
      <c r="I24" s="35">
        <f t="shared" si="1"/>
        <v>0</v>
      </c>
      <c r="J24" s="35">
        <f t="shared" si="2"/>
        <v>0</v>
      </c>
      <c r="K24" s="50">
        <f t="shared" si="3"/>
        <v>0</v>
      </c>
      <c r="L24" s="37">
        <f>C23*F24</f>
        <v>0</v>
      </c>
      <c r="M24" s="37">
        <f>C23*G24</f>
        <v>0</v>
      </c>
      <c r="N24" s="51">
        <f t="shared" si="4"/>
        <v>0</v>
      </c>
      <c r="O24" s="39"/>
      <c r="P24" s="40" t="s">
        <v>25</v>
      </c>
      <c r="Q24" s="32">
        <f t="shared" si="5"/>
        <v>0</v>
      </c>
    </row>
    <row r="25" spans="2:17" ht="18" customHeight="1" x14ac:dyDescent="0.55000000000000004">
      <c r="B25" s="250"/>
      <c r="C25" s="256">
        <v>4</v>
      </c>
      <c r="D25" s="267">
        <v>0.17</v>
      </c>
      <c r="E25" s="267"/>
      <c r="F25" s="33"/>
      <c r="G25" s="33"/>
      <c r="H25" s="41">
        <f t="shared" si="0"/>
        <v>0</v>
      </c>
      <c r="I25" s="42">
        <f t="shared" si="1"/>
        <v>0</v>
      </c>
      <c r="J25" s="42">
        <f t="shared" si="2"/>
        <v>0</v>
      </c>
      <c r="K25" s="43">
        <f t="shared" si="3"/>
        <v>0</v>
      </c>
      <c r="L25" s="44">
        <f>C25*F25</f>
        <v>0</v>
      </c>
      <c r="M25" s="44">
        <f>C25*G25</f>
        <v>0</v>
      </c>
      <c r="N25" s="45">
        <f t="shared" si="4"/>
        <v>0</v>
      </c>
      <c r="O25" s="39" t="s">
        <v>25</v>
      </c>
      <c r="P25" s="40"/>
      <c r="Q25" s="52"/>
    </row>
    <row r="26" spans="2:17" ht="18" customHeight="1" x14ac:dyDescent="0.55000000000000004">
      <c r="B26" s="250"/>
      <c r="C26" s="252"/>
      <c r="D26" s="254">
        <f>D25*130/85</f>
        <v>0.26</v>
      </c>
      <c r="E26" s="255"/>
      <c r="F26" s="33"/>
      <c r="G26" s="33"/>
      <c r="H26" s="34">
        <f t="shared" si="0"/>
        <v>0</v>
      </c>
      <c r="I26" s="35">
        <f t="shared" si="1"/>
        <v>0</v>
      </c>
      <c r="J26" s="35">
        <f t="shared" si="2"/>
        <v>0</v>
      </c>
      <c r="K26" s="36">
        <f t="shared" si="3"/>
        <v>0</v>
      </c>
      <c r="L26" s="37">
        <f>C25*F26</f>
        <v>0</v>
      </c>
      <c r="M26" s="37">
        <f>C25*G26</f>
        <v>0</v>
      </c>
      <c r="N26" s="38">
        <f t="shared" si="4"/>
        <v>0</v>
      </c>
      <c r="O26" s="39"/>
      <c r="P26" s="40" t="s">
        <v>25</v>
      </c>
      <c r="Q26" s="52"/>
    </row>
    <row r="27" spans="2:17" ht="18" customHeight="1" x14ac:dyDescent="0.55000000000000004">
      <c r="B27" s="250"/>
      <c r="C27" s="256">
        <v>5</v>
      </c>
      <c r="D27" s="258">
        <v>0.2</v>
      </c>
      <c r="E27" s="258"/>
      <c r="F27" s="33">
        <v>4</v>
      </c>
      <c r="G27" s="33">
        <v>1</v>
      </c>
      <c r="H27" s="41">
        <f t="shared" si="0"/>
        <v>5</v>
      </c>
      <c r="I27" s="42">
        <f t="shared" si="1"/>
        <v>0.8</v>
      </c>
      <c r="J27" s="42">
        <f t="shared" si="2"/>
        <v>0.2</v>
      </c>
      <c r="K27" s="43">
        <f t="shared" si="3"/>
        <v>1</v>
      </c>
      <c r="L27" s="44">
        <f>C27*F27</f>
        <v>20</v>
      </c>
      <c r="M27" s="44">
        <f>C27*G27</f>
        <v>5</v>
      </c>
      <c r="N27" s="45">
        <f t="shared" si="4"/>
        <v>25</v>
      </c>
      <c r="O27" s="39" t="s">
        <v>25</v>
      </c>
      <c r="P27" s="40"/>
      <c r="Q27" s="52"/>
    </row>
    <row r="28" spans="2:17" ht="18" customHeight="1" x14ac:dyDescent="0.55000000000000004">
      <c r="B28" s="250"/>
      <c r="C28" s="252"/>
      <c r="D28" s="254">
        <f>D27*130/100</f>
        <v>0.26</v>
      </c>
      <c r="E28" s="255"/>
      <c r="F28" s="33"/>
      <c r="G28" s="33"/>
      <c r="H28" s="34">
        <f t="shared" si="0"/>
        <v>0</v>
      </c>
      <c r="I28" s="35">
        <f t="shared" si="1"/>
        <v>0</v>
      </c>
      <c r="J28" s="35">
        <f t="shared" si="2"/>
        <v>0</v>
      </c>
      <c r="K28" s="36">
        <f t="shared" si="3"/>
        <v>0</v>
      </c>
      <c r="L28" s="37">
        <f>C27*F28</f>
        <v>0</v>
      </c>
      <c r="M28" s="37">
        <f>C27*G28</f>
        <v>0</v>
      </c>
      <c r="N28" s="38">
        <f t="shared" si="4"/>
        <v>0</v>
      </c>
      <c r="O28" s="39"/>
      <c r="P28" s="40" t="s">
        <v>25</v>
      </c>
      <c r="Q28" s="52"/>
    </row>
    <row r="29" spans="2:17" ht="18" customHeight="1" x14ac:dyDescent="0.55000000000000004">
      <c r="B29" s="250"/>
      <c r="C29" s="256">
        <v>6</v>
      </c>
      <c r="D29" s="260">
        <v>0.2</v>
      </c>
      <c r="E29" s="260"/>
      <c r="F29" s="33"/>
      <c r="G29" s="33"/>
      <c r="H29" s="53">
        <f t="shared" si="0"/>
        <v>0</v>
      </c>
      <c r="I29" s="42">
        <f t="shared" si="1"/>
        <v>0</v>
      </c>
      <c r="J29" s="42">
        <f t="shared" si="2"/>
        <v>0</v>
      </c>
      <c r="K29" s="54">
        <f t="shared" si="3"/>
        <v>0</v>
      </c>
      <c r="L29" s="44">
        <f>C29*F29</f>
        <v>0</v>
      </c>
      <c r="M29" s="44">
        <f>C29*G29</f>
        <v>0</v>
      </c>
      <c r="N29" s="55">
        <f t="shared" si="4"/>
        <v>0</v>
      </c>
      <c r="O29" s="39" t="s">
        <v>25</v>
      </c>
      <c r="P29" s="40"/>
      <c r="Q29" s="52"/>
    </row>
    <row r="30" spans="2:17" ht="18" customHeight="1" thickBot="1" x14ac:dyDescent="0.6">
      <c r="B30" s="251"/>
      <c r="C30" s="259"/>
      <c r="D30" s="261">
        <f>D29*130/110*(1.1)</f>
        <v>0.26</v>
      </c>
      <c r="E30" s="262"/>
      <c r="F30" s="56"/>
      <c r="G30" s="56"/>
      <c r="H30" s="57">
        <f t="shared" si="0"/>
        <v>0</v>
      </c>
      <c r="I30" s="58">
        <f t="shared" si="1"/>
        <v>0</v>
      </c>
      <c r="J30" s="58">
        <f t="shared" si="2"/>
        <v>0</v>
      </c>
      <c r="K30" s="59">
        <f t="shared" si="3"/>
        <v>0</v>
      </c>
      <c r="L30" s="60">
        <f>C29*F30</f>
        <v>0</v>
      </c>
      <c r="M30" s="60">
        <f>C29*G30</f>
        <v>0</v>
      </c>
      <c r="N30" s="61">
        <f t="shared" si="4"/>
        <v>0</v>
      </c>
      <c r="O30" s="21"/>
      <c r="P30" s="22" t="s">
        <v>25</v>
      </c>
      <c r="Q30" s="52"/>
    </row>
    <row r="31" spans="2:17" ht="18" customHeight="1" x14ac:dyDescent="0.55000000000000004">
      <c r="B31" s="249" t="s">
        <v>26</v>
      </c>
      <c r="C31" s="246">
        <v>4</v>
      </c>
      <c r="D31" s="245">
        <f>0.68*200/1000</f>
        <v>0.13600000000000001</v>
      </c>
      <c r="E31" s="245"/>
      <c r="F31" s="24"/>
      <c r="G31" s="24"/>
      <c r="H31" s="62">
        <f t="shared" si="0"/>
        <v>0</v>
      </c>
      <c r="I31" s="63">
        <f t="shared" si="1"/>
        <v>0</v>
      </c>
      <c r="J31" s="63">
        <f t="shared" si="2"/>
        <v>0</v>
      </c>
      <c r="K31" s="64">
        <f t="shared" si="3"/>
        <v>0</v>
      </c>
      <c r="L31" s="65">
        <f>C31*F31</f>
        <v>0</v>
      </c>
      <c r="M31" s="65">
        <f>C31*G31</f>
        <v>0</v>
      </c>
      <c r="N31" s="66">
        <f t="shared" si="4"/>
        <v>0</v>
      </c>
      <c r="O31" s="30" t="s">
        <v>25</v>
      </c>
      <c r="P31" s="31"/>
      <c r="Q31" s="52"/>
    </row>
    <row r="32" spans="2:17" ht="18" customHeight="1" x14ac:dyDescent="0.55000000000000004">
      <c r="B32" s="250"/>
      <c r="C32" s="252"/>
      <c r="D32" s="268">
        <f>0.68*200/1000*(115/72)</f>
        <v>0.21722222222222226</v>
      </c>
      <c r="E32" s="268"/>
      <c r="F32" s="33"/>
      <c r="G32" s="33"/>
      <c r="H32" s="67">
        <f t="shared" si="0"/>
        <v>0</v>
      </c>
      <c r="I32" s="68">
        <f t="shared" si="1"/>
        <v>0</v>
      </c>
      <c r="J32" s="68">
        <f t="shared" si="2"/>
        <v>0</v>
      </c>
      <c r="K32" s="50">
        <f t="shared" si="3"/>
        <v>0</v>
      </c>
      <c r="L32" s="69">
        <f>C31*F32</f>
        <v>0</v>
      </c>
      <c r="M32" s="69">
        <f>C31*G32</f>
        <v>0</v>
      </c>
      <c r="N32" s="51">
        <f t="shared" si="4"/>
        <v>0</v>
      </c>
      <c r="O32" s="39"/>
      <c r="P32" s="40" t="s">
        <v>25</v>
      </c>
      <c r="Q32" s="52"/>
    </row>
    <row r="33" spans="2:17" ht="18" customHeight="1" x14ac:dyDescent="0.55000000000000004">
      <c r="B33" s="250"/>
      <c r="C33" s="256">
        <v>5</v>
      </c>
      <c r="D33" s="269">
        <f>0.76*200/1000</f>
        <v>0.152</v>
      </c>
      <c r="E33" s="269"/>
      <c r="F33" s="33"/>
      <c r="G33" s="33"/>
      <c r="H33" s="70">
        <f t="shared" si="0"/>
        <v>0</v>
      </c>
      <c r="I33" s="71">
        <f t="shared" si="1"/>
        <v>0</v>
      </c>
      <c r="J33" s="71">
        <f t="shared" si="2"/>
        <v>0</v>
      </c>
      <c r="K33" s="72">
        <f t="shared" si="3"/>
        <v>0</v>
      </c>
      <c r="L33" s="73">
        <f>C33*F33</f>
        <v>0</v>
      </c>
      <c r="M33" s="73">
        <f>C33*G33</f>
        <v>0</v>
      </c>
      <c r="N33" s="74">
        <f t="shared" si="4"/>
        <v>0</v>
      </c>
      <c r="O33" s="39" t="s">
        <v>25</v>
      </c>
      <c r="P33" s="40"/>
      <c r="Q33" s="52"/>
    </row>
    <row r="34" spans="2:17" ht="18" customHeight="1" x14ac:dyDescent="0.55000000000000004">
      <c r="B34" s="250"/>
      <c r="C34" s="252"/>
      <c r="D34" s="265">
        <f>0.76*200/1000*(133/84)</f>
        <v>0.24066666666666664</v>
      </c>
      <c r="E34" s="266"/>
      <c r="F34" s="33"/>
      <c r="G34" s="33"/>
      <c r="H34" s="49">
        <f t="shared" si="0"/>
        <v>0</v>
      </c>
      <c r="I34" s="68">
        <f t="shared" si="1"/>
        <v>0</v>
      </c>
      <c r="J34" s="68">
        <f t="shared" si="2"/>
        <v>0</v>
      </c>
      <c r="K34" s="50">
        <f t="shared" si="3"/>
        <v>0</v>
      </c>
      <c r="L34" s="69">
        <f>C33*F34</f>
        <v>0</v>
      </c>
      <c r="M34" s="69">
        <f>C33*G34</f>
        <v>0</v>
      </c>
      <c r="N34" s="51">
        <f t="shared" si="4"/>
        <v>0</v>
      </c>
      <c r="O34" s="39"/>
      <c r="P34" s="40" t="s">
        <v>25</v>
      </c>
      <c r="Q34" s="52"/>
    </row>
    <row r="35" spans="2:17" ht="18" customHeight="1" x14ac:dyDescent="0.55000000000000004">
      <c r="B35" s="250"/>
      <c r="C35" s="256">
        <v>6</v>
      </c>
      <c r="D35" s="257">
        <f>0.98*200/1000</f>
        <v>0.19600000000000001</v>
      </c>
      <c r="E35" s="257"/>
      <c r="F35" s="33"/>
      <c r="G35" s="33"/>
      <c r="H35" s="41">
        <f t="shared" si="0"/>
        <v>0</v>
      </c>
      <c r="I35" s="71">
        <f t="shared" si="1"/>
        <v>0</v>
      </c>
      <c r="J35" s="71">
        <f t="shared" si="2"/>
        <v>0</v>
      </c>
      <c r="K35" s="43">
        <f t="shared" si="3"/>
        <v>0</v>
      </c>
      <c r="L35" s="73">
        <f>C35*F35</f>
        <v>0</v>
      </c>
      <c r="M35" s="73">
        <f>C35*G35</f>
        <v>0</v>
      </c>
      <c r="N35" s="45">
        <f t="shared" si="4"/>
        <v>0</v>
      </c>
      <c r="O35" s="39" t="s">
        <v>25</v>
      </c>
      <c r="P35" s="40"/>
      <c r="Q35" s="52"/>
    </row>
    <row r="36" spans="2:17" ht="18" customHeight="1" thickBot="1" x14ac:dyDescent="0.6">
      <c r="B36" s="251"/>
      <c r="C36" s="259"/>
      <c r="D36" s="270">
        <f>0.98*200/1000*(133/103)</f>
        <v>0.25308737864077674</v>
      </c>
      <c r="E36" s="271"/>
      <c r="F36" s="56"/>
      <c r="G36" s="56"/>
      <c r="H36" s="75">
        <f t="shared" si="0"/>
        <v>0</v>
      </c>
      <c r="I36" s="76">
        <f t="shared" si="1"/>
        <v>0</v>
      </c>
      <c r="J36" s="76">
        <f t="shared" si="2"/>
        <v>0</v>
      </c>
      <c r="K36" s="77">
        <f t="shared" si="3"/>
        <v>0</v>
      </c>
      <c r="L36" s="78">
        <f>C35*F36</f>
        <v>0</v>
      </c>
      <c r="M36" s="78">
        <f>C35*G36</f>
        <v>0</v>
      </c>
      <c r="N36" s="79">
        <f t="shared" si="4"/>
        <v>0</v>
      </c>
      <c r="O36" s="21"/>
      <c r="P36" s="22" t="s">
        <v>25</v>
      </c>
      <c r="Q36" s="52"/>
    </row>
    <row r="37" spans="2:17" ht="18" customHeight="1" x14ac:dyDescent="0.55000000000000004">
      <c r="B37" s="249" t="s">
        <v>27</v>
      </c>
      <c r="C37" s="246">
        <v>4</v>
      </c>
      <c r="D37" s="245">
        <f>0.73*200/1000</f>
        <v>0.14599999999999999</v>
      </c>
      <c r="E37" s="245"/>
      <c r="F37" s="24"/>
      <c r="G37" s="24"/>
      <c r="H37" s="62">
        <f t="shared" si="0"/>
        <v>0</v>
      </c>
      <c r="I37" s="63">
        <f t="shared" si="1"/>
        <v>0</v>
      </c>
      <c r="J37" s="63">
        <f t="shared" si="2"/>
        <v>0</v>
      </c>
      <c r="K37" s="64">
        <f t="shared" si="3"/>
        <v>0</v>
      </c>
      <c r="L37" s="65">
        <f>C37*F37</f>
        <v>0</v>
      </c>
      <c r="M37" s="65">
        <f>C37*G37</f>
        <v>0</v>
      </c>
      <c r="N37" s="66">
        <f t="shared" si="4"/>
        <v>0</v>
      </c>
      <c r="O37" s="30" t="s">
        <v>25</v>
      </c>
      <c r="P37" s="31"/>
      <c r="Q37" s="52"/>
    </row>
    <row r="38" spans="2:17" ht="18" customHeight="1" x14ac:dyDescent="0.55000000000000004">
      <c r="B38" s="250"/>
      <c r="C38" s="252"/>
      <c r="D38" s="268">
        <f>0.73*200/1000*(121/80)</f>
        <v>0.22082499999999999</v>
      </c>
      <c r="E38" s="268"/>
      <c r="F38" s="33"/>
      <c r="G38" s="33"/>
      <c r="H38" s="67">
        <f t="shared" si="0"/>
        <v>0</v>
      </c>
      <c r="I38" s="68">
        <f t="shared" si="1"/>
        <v>0</v>
      </c>
      <c r="J38" s="68">
        <f t="shared" si="2"/>
        <v>0</v>
      </c>
      <c r="K38" s="50">
        <f t="shared" si="3"/>
        <v>0</v>
      </c>
      <c r="L38" s="69">
        <f>C37*F38</f>
        <v>0</v>
      </c>
      <c r="M38" s="69">
        <f>C37*G38</f>
        <v>0</v>
      </c>
      <c r="N38" s="51">
        <f t="shared" si="4"/>
        <v>0</v>
      </c>
      <c r="O38" s="39"/>
      <c r="P38" s="40" t="s">
        <v>25</v>
      </c>
      <c r="Q38" s="52"/>
    </row>
    <row r="39" spans="2:17" ht="18" customHeight="1" x14ac:dyDescent="0.55000000000000004">
      <c r="B39" s="250"/>
      <c r="C39" s="256">
        <v>5</v>
      </c>
      <c r="D39" s="269">
        <f>0.89*200/1000</f>
        <v>0.17799999999999999</v>
      </c>
      <c r="E39" s="269"/>
      <c r="F39" s="33"/>
      <c r="G39" s="33"/>
      <c r="H39" s="70">
        <f t="shared" si="0"/>
        <v>0</v>
      </c>
      <c r="I39" s="71">
        <f t="shared" si="1"/>
        <v>0</v>
      </c>
      <c r="J39" s="71">
        <f t="shared" si="2"/>
        <v>0</v>
      </c>
      <c r="K39" s="72">
        <f t="shared" si="3"/>
        <v>0</v>
      </c>
      <c r="L39" s="73">
        <f>C39*F39</f>
        <v>0</v>
      </c>
      <c r="M39" s="73">
        <f>C39*G39</f>
        <v>0</v>
      </c>
      <c r="N39" s="74">
        <f t="shared" si="4"/>
        <v>0</v>
      </c>
      <c r="O39" s="39" t="s">
        <v>25</v>
      </c>
      <c r="P39" s="40"/>
      <c r="Q39" s="52"/>
    </row>
    <row r="40" spans="2:17" ht="18" customHeight="1" x14ac:dyDescent="0.55000000000000004">
      <c r="B40" s="250"/>
      <c r="C40" s="252"/>
      <c r="D40" s="265">
        <f>0.89*200/1000*(152/100)</f>
        <v>0.27055999999999997</v>
      </c>
      <c r="E40" s="266"/>
      <c r="F40" s="33"/>
      <c r="G40" s="33"/>
      <c r="H40" s="49">
        <f t="shared" si="0"/>
        <v>0</v>
      </c>
      <c r="I40" s="68">
        <f t="shared" si="1"/>
        <v>0</v>
      </c>
      <c r="J40" s="68">
        <f t="shared" si="2"/>
        <v>0</v>
      </c>
      <c r="K40" s="50">
        <f t="shared" si="3"/>
        <v>0</v>
      </c>
      <c r="L40" s="69">
        <f>C39*F40</f>
        <v>0</v>
      </c>
      <c r="M40" s="69">
        <f>C39*G40</f>
        <v>0</v>
      </c>
      <c r="N40" s="51">
        <f t="shared" si="4"/>
        <v>0</v>
      </c>
      <c r="O40" s="39"/>
      <c r="P40" s="40" t="s">
        <v>25</v>
      </c>
      <c r="Q40" s="52"/>
    </row>
    <row r="41" spans="2:17" ht="18" customHeight="1" x14ac:dyDescent="0.55000000000000004">
      <c r="B41" s="250"/>
      <c r="C41" s="256">
        <v>6</v>
      </c>
      <c r="D41" s="267">
        <f>1*200/1000</f>
        <v>0.2</v>
      </c>
      <c r="E41" s="267"/>
      <c r="F41" s="33"/>
      <c r="G41" s="33"/>
      <c r="H41" s="41">
        <f t="shared" si="0"/>
        <v>0</v>
      </c>
      <c r="I41" s="71">
        <f t="shared" si="1"/>
        <v>0</v>
      </c>
      <c r="J41" s="71">
        <f t="shared" si="2"/>
        <v>0</v>
      </c>
      <c r="K41" s="43">
        <f t="shared" si="3"/>
        <v>0</v>
      </c>
      <c r="L41" s="73">
        <f>C41*F41</f>
        <v>0</v>
      </c>
      <c r="M41" s="73">
        <f>C41*G41</f>
        <v>0</v>
      </c>
      <c r="N41" s="45">
        <f t="shared" si="4"/>
        <v>0</v>
      </c>
      <c r="O41" s="39" t="s">
        <v>25</v>
      </c>
      <c r="P41" s="40"/>
      <c r="Q41" s="52"/>
    </row>
    <row r="42" spans="2:17" ht="18" customHeight="1" thickBot="1" x14ac:dyDescent="0.6">
      <c r="B42" s="251"/>
      <c r="C42" s="259"/>
      <c r="D42" s="270">
        <f>1*200/1000*(152/110)</f>
        <v>0.27636363636363637</v>
      </c>
      <c r="E42" s="271"/>
      <c r="F42" s="56"/>
      <c r="G42" s="56"/>
      <c r="H42" s="75">
        <f t="shared" si="0"/>
        <v>0</v>
      </c>
      <c r="I42" s="76">
        <f t="shared" si="1"/>
        <v>0</v>
      </c>
      <c r="J42" s="76">
        <f t="shared" si="2"/>
        <v>0</v>
      </c>
      <c r="K42" s="77">
        <f t="shared" si="3"/>
        <v>0</v>
      </c>
      <c r="L42" s="78">
        <f>C41*F42</f>
        <v>0</v>
      </c>
      <c r="M42" s="78">
        <f>C41*G42</f>
        <v>0</v>
      </c>
      <c r="N42" s="79">
        <f t="shared" si="4"/>
        <v>0</v>
      </c>
      <c r="O42" s="21"/>
      <c r="P42" s="22" t="s">
        <v>25</v>
      </c>
      <c r="Q42" s="52"/>
    </row>
    <row r="43" spans="2:17" ht="18" customHeight="1" x14ac:dyDescent="0.55000000000000004">
      <c r="B43" s="241" t="s">
        <v>28</v>
      </c>
      <c r="C43" s="246">
        <v>2</v>
      </c>
      <c r="D43" s="274">
        <f>0.6*200/1000*1.1</f>
        <v>0.13200000000000001</v>
      </c>
      <c r="E43" s="275"/>
      <c r="F43" s="24"/>
      <c r="G43" s="24"/>
      <c r="H43" s="80">
        <f t="shared" si="0"/>
        <v>0</v>
      </c>
      <c r="I43" s="63">
        <f t="shared" si="1"/>
        <v>0</v>
      </c>
      <c r="J43" s="63">
        <f t="shared" si="2"/>
        <v>0</v>
      </c>
      <c r="K43" s="81">
        <f t="shared" si="3"/>
        <v>0</v>
      </c>
      <c r="L43" s="65">
        <f>C43*F43</f>
        <v>0</v>
      </c>
      <c r="M43" s="65">
        <f>C43*G43</f>
        <v>0</v>
      </c>
      <c r="N43" s="82">
        <f t="shared" si="4"/>
        <v>0</v>
      </c>
      <c r="O43" s="30" t="s">
        <v>25</v>
      </c>
      <c r="P43" s="31"/>
      <c r="Q43" s="32">
        <f t="shared" ref="Q43:Q48" si="6">IF(H43&gt;0,1,0)</f>
        <v>0</v>
      </c>
    </row>
    <row r="44" spans="2:17" ht="18" customHeight="1" x14ac:dyDescent="0.55000000000000004">
      <c r="B44" s="272"/>
      <c r="C44" s="252"/>
      <c r="D44" s="276">
        <f>0.8*200/1000*1.1</f>
        <v>0.17600000000000002</v>
      </c>
      <c r="E44" s="277"/>
      <c r="F44" s="33"/>
      <c r="G44" s="33"/>
      <c r="H44" s="46">
        <f t="shared" si="0"/>
        <v>0</v>
      </c>
      <c r="I44" s="35">
        <f t="shared" si="1"/>
        <v>0</v>
      </c>
      <c r="J44" s="35">
        <f t="shared" si="2"/>
        <v>0</v>
      </c>
      <c r="K44" s="47">
        <f t="shared" si="3"/>
        <v>0</v>
      </c>
      <c r="L44" s="37">
        <f>C43*F44</f>
        <v>0</v>
      </c>
      <c r="M44" s="37">
        <f>C43*G44</f>
        <v>0</v>
      </c>
      <c r="N44" s="48">
        <f t="shared" si="4"/>
        <v>0</v>
      </c>
      <c r="O44" s="39"/>
      <c r="P44" s="40" t="s">
        <v>25</v>
      </c>
      <c r="Q44" s="32">
        <f t="shared" si="6"/>
        <v>0</v>
      </c>
    </row>
    <row r="45" spans="2:17" ht="18" customHeight="1" x14ac:dyDescent="0.55000000000000004">
      <c r="B45" s="273"/>
      <c r="C45" s="256">
        <v>2.5</v>
      </c>
      <c r="D45" s="278">
        <f>0.73*200/1000*1.1</f>
        <v>0.16059999999999999</v>
      </c>
      <c r="E45" s="279"/>
      <c r="F45" s="33"/>
      <c r="G45" s="33"/>
      <c r="H45" s="83">
        <f t="shared" si="0"/>
        <v>0</v>
      </c>
      <c r="I45" s="71">
        <f t="shared" si="1"/>
        <v>0</v>
      </c>
      <c r="J45" s="71">
        <f t="shared" si="2"/>
        <v>0</v>
      </c>
      <c r="K45" s="84">
        <f t="shared" si="3"/>
        <v>0</v>
      </c>
      <c r="L45" s="73">
        <f>C45*F45</f>
        <v>0</v>
      </c>
      <c r="M45" s="73">
        <f>C45*G45</f>
        <v>0</v>
      </c>
      <c r="N45" s="85">
        <f t="shared" si="4"/>
        <v>0</v>
      </c>
      <c r="O45" s="39" t="s">
        <v>25</v>
      </c>
      <c r="P45" s="40"/>
      <c r="Q45" s="32">
        <f t="shared" si="6"/>
        <v>0</v>
      </c>
    </row>
    <row r="46" spans="2:17" ht="18" customHeight="1" x14ac:dyDescent="0.55000000000000004">
      <c r="B46" s="273"/>
      <c r="C46" s="252"/>
      <c r="D46" s="276">
        <f>1.4*200/1000*1.1</f>
        <v>0.30800000000000005</v>
      </c>
      <c r="E46" s="277"/>
      <c r="F46" s="33"/>
      <c r="G46" s="33"/>
      <c r="H46" s="46">
        <f t="shared" si="0"/>
        <v>0</v>
      </c>
      <c r="I46" s="35">
        <f t="shared" si="1"/>
        <v>0</v>
      </c>
      <c r="J46" s="35">
        <f t="shared" si="2"/>
        <v>0</v>
      </c>
      <c r="K46" s="47">
        <f t="shared" si="3"/>
        <v>0</v>
      </c>
      <c r="L46" s="37">
        <f>C45*F46</f>
        <v>0</v>
      </c>
      <c r="M46" s="37">
        <f>C45*G46</f>
        <v>0</v>
      </c>
      <c r="N46" s="48">
        <f t="shared" si="4"/>
        <v>0</v>
      </c>
      <c r="O46" s="39"/>
      <c r="P46" s="40" t="s">
        <v>25</v>
      </c>
      <c r="Q46" s="32">
        <f t="shared" si="6"/>
        <v>0</v>
      </c>
    </row>
    <row r="47" spans="2:17" ht="18" customHeight="1" x14ac:dyDescent="0.55000000000000004">
      <c r="B47" s="273"/>
      <c r="C47" s="256">
        <v>3.2</v>
      </c>
      <c r="D47" s="278">
        <f>0.81*200/1000*1.1</f>
        <v>0.17820000000000003</v>
      </c>
      <c r="E47" s="279"/>
      <c r="F47" s="33"/>
      <c r="G47" s="33"/>
      <c r="H47" s="83">
        <f t="shared" si="0"/>
        <v>0</v>
      </c>
      <c r="I47" s="71">
        <f t="shared" si="1"/>
        <v>0</v>
      </c>
      <c r="J47" s="71">
        <f t="shared" si="2"/>
        <v>0</v>
      </c>
      <c r="K47" s="84">
        <f t="shared" si="3"/>
        <v>0</v>
      </c>
      <c r="L47" s="73">
        <f>C47*F47</f>
        <v>0</v>
      </c>
      <c r="M47" s="73">
        <f>C47*G47</f>
        <v>0</v>
      </c>
      <c r="N47" s="85">
        <f t="shared" si="4"/>
        <v>0</v>
      </c>
      <c r="O47" s="39" t="s">
        <v>25</v>
      </c>
      <c r="P47" s="40"/>
      <c r="Q47" s="32">
        <f t="shared" si="6"/>
        <v>0</v>
      </c>
    </row>
    <row r="48" spans="2:17" ht="18" customHeight="1" x14ac:dyDescent="0.55000000000000004">
      <c r="B48" s="273"/>
      <c r="C48" s="252"/>
      <c r="D48" s="276">
        <f>1.4*200/1000*1.1</f>
        <v>0.30800000000000005</v>
      </c>
      <c r="E48" s="277"/>
      <c r="F48" s="33"/>
      <c r="G48" s="33"/>
      <c r="H48" s="46">
        <f t="shared" si="0"/>
        <v>0</v>
      </c>
      <c r="I48" s="35">
        <f t="shared" si="1"/>
        <v>0</v>
      </c>
      <c r="J48" s="35">
        <f t="shared" si="2"/>
        <v>0</v>
      </c>
      <c r="K48" s="47">
        <f t="shared" si="3"/>
        <v>0</v>
      </c>
      <c r="L48" s="37">
        <f>C47*F48</f>
        <v>0</v>
      </c>
      <c r="M48" s="37">
        <f>C47*G48</f>
        <v>0</v>
      </c>
      <c r="N48" s="48">
        <f t="shared" si="4"/>
        <v>0</v>
      </c>
      <c r="O48" s="39"/>
      <c r="P48" s="40" t="s">
        <v>25</v>
      </c>
      <c r="Q48" s="32">
        <f t="shared" si="6"/>
        <v>0</v>
      </c>
    </row>
    <row r="49" spans="2:17" ht="18" customHeight="1" x14ac:dyDescent="0.55000000000000004">
      <c r="B49" s="273"/>
      <c r="C49" s="256">
        <v>4</v>
      </c>
      <c r="D49" s="278">
        <f>1.1*200/1000*1.1</f>
        <v>0.24200000000000005</v>
      </c>
      <c r="E49" s="279"/>
      <c r="F49" s="33"/>
      <c r="G49" s="33"/>
      <c r="H49" s="83">
        <f t="shared" si="0"/>
        <v>0</v>
      </c>
      <c r="I49" s="71">
        <f t="shared" si="1"/>
        <v>0</v>
      </c>
      <c r="J49" s="71">
        <f t="shared" si="2"/>
        <v>0</v>
      </c>
      <c r="K49" s="84">
        <f t="shared" si="3"/>
        <v>0</v>
      </c>
      <c r="L49" s="73">
        <f>C49*F49</f>
        <v>0</v>
      </c>
      <c r="M49" s="73">
        <f>C49*G49</f>
        <v>0</v>
      </c>
      <c r="N49" s="85">
        <f t="shared" si="4"/>
        <v>0</v>
      </c>
      <c r="O49" s="39" t="s">
        <v>25</v>
      </c>
      <c r="P49" s="40"/>
      <c r="Q49" s="52"/>
    </row>
    <row r="50" spans="2:17" ht="18" customHeight="1" x14ac:dyDescent="0.55000000000000004">
      <c r="B50" s="273"/>
      <c r="C50" s="252"/>
      <c r="D50" s="276">
        <f>2*200/1000*1.1</f>
        <v>0.44000000000000006</v>
      </c>
      <c r="E50" s="277"/>
      <c r="F50" s="33"/>
      <c r="G50" s="33"/>
      <c r="H50" s="46">
        <f t="shared" si="0"/>
        <v>0</v>
      </c>
      <c r="I50" s="35">
        <f t="shared" si="1"/>
        <v>0</v>
      </c>
      <c r="J50" s="35">
        <f t="shared" si="2"/>
        <v>0</v>
      </c>
      <c r="K50" s="47">
        <f t="shared" si="3"/>
        <v>0</v>
      </c>
      <c r="L50" s="37">
        <f>C49*F50</f>
        <v>0</v>
      </c>
      <c r="M50" s="37">
        <f>C49*G50</f>
        <v>0</v>
      </c>
      <c r="N50" s="48">
        <f t="shared" si="4"/>
        <v>0</v>
      </c>
      <c r="O50" s="39"/>
      <c r="P50" s="40" t="s">
        <v>25</v>
      </c>
      <c r="Q50" s="52"/>
    </row>
    <row r="51" spans="2:17" ht="18" customHeight="1" x14ac:dyDescent="0.55000000000000004">
      <c r="B51" s="273"/>
      <c r="C51" s="256">
        <v>5</v>
      </c>
      <c r="D51" s="278">
        <f>1.3*200/1000*1.1</f>
        <v>0.28600000000000003</v>
      </c>
      <c r="E51" s="279"/>
      <c r="F51" s="33"/>
      <c r="G51" s="33"/>
      <c r="H51" s="83">
        <f t="shared" si="0"/>
        <v>0</v>
      </c>
      <c r="I51" s="71">
        <f t="shared" si="1"/>
        <v>0</v>
      </c>
      <c r="J51" s="71">
        <f t="shared" si="2"/>
        <v>0</v>
      </c>
      <c r="K51" s="84">
        <f t="shared" si="3"/>
        <v>0</v>
      </c>
      <c r="L51" s="73">
        <f>C51*F51</f>
        <v>0</v>
      </c>
      <c r="M51" s="73">
        <f>C51*G51</f>
        <v>0</v>
      </c>
      <c r="N51" s="85">
        <f>L51+M51</f>
        <v>0</v>
      </c>
      <c r="O51" s="39" t="s">
        <v>25</v>
      </c>
      <c r="P51" s="40"/>
      <c r="Q51" s="52"/>
    </row>
    <row r="52" spans="2:17" ht="18" customHeight="1" x14ac:dyDescent="0.55000000000000004">
      <c r="B52" s="273"/>
      <c r="C52" s="252"/>
      <c r="D52" s="276">
        <f>2*200/1000*1.1</f>
        <v>0.44000000000000006</v>
      </c>
      <c r="E52" s="277"/>
      <c r="F52" s="33"/>
      <c r="G52" s="33"/>
      <c r="H52" s="46">
        <f t="shared" si="0"/>
        <v>0</v>
      </c>
      <c r="I52" s="35">
        <f t="shared" si="1"/>
        <v>0</v>
      </c>
      <c r="J52" s="35">
        <f t="shared" si="2"/>
        <v>0</v>
      </c>
      <c r="K52" s="47">
        <f t="shared" si="3"/>
        <v>0</v>
      </c>
      <c r="L52" s="37">
        <f>C51*F52</f>
        <v>0</v>
      </c>
      <c r="M52" s="37">
        <f>C51*G52</f>
        <v>0</v>
      </c>
      <c r="N52" s="48">
        <f t="shared" si="4"/>
        <v>0</v>
      </c>
      <c r="O52" s="39"/>
      <c r="P52" s="40" t="s">
        <v>25</v>
      </c>
      <c r="Q52" s="52"/>
    </row>
    <row r="53" spans="2:17" ht="18" customHeight="1" x14ac:dyDescent="0.55000000000000004">
      <c r="B53" s="273"/>
      <c r="C53" s="256">
        <v>6</v>
      </c>
      <c r="D53" s="278">
        <f>1.4*200/1000*1.1</f>
        <v>0.30800000000000005</v>
      </c>
      <c r="E53" s="279"/>
      <c r="F53" s="33"/>
      <c r="G53" s="33"/>
      <c r="H53" s="83">
        <f t="shared" si="0"/>
        <v>0</v>
      </c>
      <c r="I53" s="71">
        <f t="shared" si="1"/>
        <v>0</v>
      </c>
      <c r="J53" s="71">
        <f t="shared" si="2"/>
        <v>0</v>
      </c>
      <c r="K53" s="84">
        <f t="shared" si="3"/>
        <v>0</v>
      </c>
      <c r="L53" s="73">
        <f>C53*F53</f>
        <v>0</v>
      </c>
      <c r="M53" s="73">
        <f>C53*G53</f>
        <v>0</v>
      </c>
      <c r="N53" s="85">
        <f t="shared" si="4"/>
        <v>0</v>
      </c>
      <c r="O53" s="39" t="s">
        <v>25</v>
      </c>
      <c r="P53" s="40"/>
      <c r="Q53" s="52"/>
    </row>
    <row r="54" spans="2:17" ht="18" customHeight="1" thickBot="1" x14ac:dyDescent="0.6">
      <c r="B54" s="242"/>
      <c r="C54" s="259"/>
      <c r="D54" s="280">
        <f>2*200/1000*1.1</f>
        <v>0.44000000000000006</v>
      </c>
      <c r="E54" s="281"/>
      <c r="F54" s="56"/>
      <c r="G54" s="56"/>
      <c r="H54" s="57">
        <f t="shared" si="0"/>
        <v>0</v>
      </c>
      <c r="I54" s="58">
        <f t="shared" si="1"/>
        <v>0</v>
      </c>
      <c r="J54" s="58">
        <f t="shared" si="2"/>
        <v>0</v>
      </c>
      <c r="K54" s="59">
        <f t="shared" si="3"/>
        <v>0</v>
      </c>
      <c r="L54" s="60">
        <f>C53*F54</f>
        <v>0</v>
      </c>
      <c r="M54" s="60">
        <f>C53*G54</f>
        <v>0</v>
      </c>
      <c r="N54" s="61">
        <f t="shared" si="4"/>
        <v>0</v>
      </c>
      <c r="O54" s="21"/>
      <c r="P54" s="22" t="s">
        <v>25</v>
      </c>
      <c r="Q54" s="52"/>
    </row>
    <row r="55" spans="2:17" ht="18" customHeight="1" x14ac:dyDescent="0.55000000000000004">
      <c r="B55" s="282" t="s">
        <v>29</v>
      </c>
      <c r="C55" s="284">
        <v>2</v>
      </c>
      <c r="D55" s="285">
        <f>0.85*200/1000*1.1</f>
        <v>0.18700000000000003</v>
      </c>
      <c r="E55" s="286"/>
      <c r="F55" s="86"/>
      <c r="G55" s="86"/>
      <c r="H55" s="87">
        <f t="shared" si="0"/>
        <v>0</v>
      </c>
      <c r="I55" s="88">
        <f t="shared" si="1"/>
        <v>0</v>
      </c>
      <c r="J55" s="88">
        <f t="shared" si="2"/>
        <v>0</v>
      </c>
      <c r="K55" s="89">
        <f t="shared" si="3"/>
        <v>0</v>
      </c>
      <c r="L55" s="90">
        <f>C55*F55</f>
        <v>0</v>
      </c>
      <c r="M55" s="90">
        <f>C55*G55</f>
        <v>0</v>
      </c>
      <c r="N55" s="91">
        <f t="shared" si="4"/>
        <v>0</v>
      </c>
      <c r="O55" s="92" t="s">
        <v>25</v>
      </c>
      <c r="P55" s="93"/>
      <c r="Q55" s="32">
        <f t="shared" ref="Q55:Q60" si="7">IF(H55&gt;0,1,0)</f>
        <v>0</v>
      </c>
    </row>
    <row r="56" spans="2:17" ht="18" customHeight="1" x14ac:dyDescent="0.55000000000000004">
      <c r="B56" s="272"/>
      <c r="C56" s="252"/>
      <c r="D56" s="276">
        <f>1.5*200/1000*1.1</f>
        <v>0.33</v>
      </c>
      <c r="E56" s="277"/>
      <c r="F56" s="33"/>
      <c r="G56" s="33"/>
      <c r="H56" s="46">
        <f t="shared" si="0"/>
        <v>0</v>
      </c>
      <c r="I56" s="35">
        <f t="shared" si="1"/>
        <v>0</v>
      </c>
      <c r="J56" s="35">
        <f t="shared" si="2"/>
        <v>0</v>
      </c>
      <c r="K56" s="47">
        <f t="shared" si="3"/>
        <v>0</v>
      </c>
      <c r="L56" s="37">
        <f>C55*F56</f>
        <v>0</v>
      </c>
      <c r="M56" s="37">
        <f>C55*G56</f>
        <v>0</v>
      </c>
      <c r="N56" s="48">
        <f t="shared" si="4"/>
        <v>0</v>
      </c>
      <c r="O56" s="39"/>
      <c r="P56" s="40" t="s">
        <v>25</v>
      </c>
      <c r="Q56" s="32">
        <f t="shared" si="7"/>
        <v>0</v>
      </c>
    </row>
    <row r="57" spans="2:17" ht="18" customHeight="1" x14ac:dyDescent="0.55000000000000004">
      <c r="B57" s="273"/>
      <c r="C57" s="256">
        <v>2.5</v>
      </c>
      <c r="D57" s="278">
        <f>0.94*200/1000*1.1</f>
        <v>0.20680000000000001</v>
      </c>
      <c r="E57" s="279"/>
      <c r="F57" s="33"/>
      <c r="G57" s="33"/>
      <c r="H57" s="83">
        <f t="shared" si="0"/>
        <v>0</v>
      </c>
      <c r="I57" s="71">
        <f t="shared" si="1"/>
        <v>0</v>
      </c>
      <c r="J57" s="71">
        <f t="shared" si="2"/>
        <v>0</v>
      </c>
      <c r="K57" s="84">
        <f t="shared" si="3"/>
        <v>0</v>
      </c>
      <c r="L57" s="73">
        <f>C57*F57</f>
        <v>0</v>
      </c>
      <c r="M57" s="73">
        <f>C57*G57</f>
        <v>0</v>
      </c>
      <c r="N57" s="85">
        <f t="shared" si="4"/>
        <v>0</v>
      </c>
      <c r="O57" s="39" t="s">
        <v>25</v>
      </c>
      <c r="P57" s="40"/>
      <c r="Q57" s="32">
        <f t="shared" si="7"/>
        <v>0</v>
      </c>
    </row>
    <row r="58" spans="2:17" ht="18" customHeight="1" x14ac:dyDescent="0.55000000000000004">
      <c r="B58" s="273"/>
      <c r="C58" s="252"/>
      <c r="D58" s="276">
        <f>2*200/1000*1.1</f>
        <v>0.44000000000000006</v>
      </c>
      <c r="E58" s="277"/>
      <c r="F58" s="33"/>
      <c r="G58" s="33"/>
      <c r="H58" s="46">
        <f t="shared" si="0"/>
        <v>0</v>
      </c>
      <c r="I58" s="35">
        <f t="shared" si="1"/>
        <v>0</v>
      </c>
      <c r="J58" s="35">
        <f t="shared" si="2"/>
        <v>0</v>
      </c>
      <c r="K58" s="47">
        <f t="shared" si="3"/>
        <v>0</v>
      </c>
      <c r="L58" s="37">
        <f>C57*F58</f>
        <v>0</v>
      </c>
      <c r="M58" s="37">
        <f>C57*G58</f>
        <v>0</v>
      </c>
      <c r="N58" s="48">
        <f t="shared" si="4"/>
        <v>0</v>
      </c>
      <c r="O58" s="39"/>
      <c r="P58" s="40" t="s">
        <v>25</v>
      </c>
      <c r="Q58" s="32">
        <f t="shared" si="7"/>
        <v>0</v>
      </c>
    </row>
    <row r="59" spans="2:17" ht="18" customHeight="1" x14ac:dyDescent="0.55000000000000004">
      <c r="B59" s="273"/>
      <c r="C59" s="256">
        <v>3.2</v>
      </c>
      <c r="D59" s="278">
        <f>1.3*200/1000*1.1</f>
        <v>0.28600000000000003</v>
      </c>
      <c r="E59" s="279"/>
      <c r="F59" s="33"/>
      <c r="G59" s="33"/>
      <c r="H59" s="83">
        <f t="shared" si="0"/>
        <v>0</v>
      </c>
      <c r="I59" s="71">
        <f t="shared" si="1"/>
        <v>0</v>
      </c>
      <c r="J59" s="71">
        <f t="shared" si="2"/>
        <v>0</v>
      </c>
      <c r="K59" s="84">
        <f t="shared" si="3"/>
        <v>0</v>
      </c>
      <c r="L59" s="73">
        <f>C59*F59</f>
        <v>0</v>
      </c>
      <c r="M59" s="73">
        <f>C59*G59</f>
        <v>0</v>
      </c>
      <c r="N59" s="85">
        <f t="shared" si="4"/>
        <v>0</v>
      </c>
      <c r="O59" s="39" t="s">
        <v>25</v>
      </c>
      <c r="P59" s="40"/>
      <c r="Q59" s="32">
        <f t="shared" si="7"/>
        <v>0</v>
      </c>
    </row>
    <row r="60" spans="2:17" ht="18" customHeight="1" x14ac:dyDescent="0.55000000000000004">
      <c r="B60" s="273"/>
      <c r="C60" s="252"/>
      <c r="D60" s="276">
        <f>2*200/1000*1.1</f>
        <v>0.44000000000000006</v>
      </c>
      <c r="E60" s="277"/>
      <c r="F60" s="33"/>
      <c r="G60" s="33"/>
      <c r="H60" s="46">
        <f t="shared" si="0"/>
        <v>0</v>
      </c>
      <c r="I60" s="35">
        <f t="shared" si="1"/>
        <v>0</v>
      </c>
      <c r="J60" s="35">
        <f t="shared" si="2"/>
        <v>0</v>
      </c>
      <c r="K60" s="47">
        <f t="shared" si="3"/>
        <v>0</v>
      </c>
      <c r="L60" s="37">
        <f>C59*F60</f>
        <v>0</v>
      </c>
      <c r="M60" s="37">
        <f>C59*G60</f>
        <v>0</v>
      </c>
      <c r="N60" s="48">
        <f t="shared" si="4"/>
        <v>0</v>
      </c>
      <c r="O60" s="39"/>
      <c r="P60" s="40" t="s">
        <v>25</v>
      </c>
      <c r="Q60" s="32">
        <f t="shared" si="7"/>
        <v>0</v>
      </c>
    </row>
    <row r="61" spans="2:17" ht="18" customHeight="1" x14ac:dyDescent="0.55000000000000004">
      <c r="B61" s="273"/>
      <c r="C61" s="256">
        <v>4</v>
      </c>
      <c r="D61" s="278">
        <f>1.5*200/1000*1.1</f>
        <v>0.33</v>
      </c>
      <c r="E61" s="279"/>
      <c r="F61" s="33"/>
      <c r="G61" s="33"/>
      <c r="H61" s="83">
        <f t="shared" si="0"/>
        <v>0</v>
      </c>
      <c r="I61" s="71">
        <f t="shared" si="1"/>
        <v>0</v>
      </c>
      <c r="J61" s="71">
        <f t="shared" si="2"/>
        <v>0</v>
      </c>
      <c r="K61" s="84">
        <f t="shared" si="3"/>
        <v>0</v>
      </c>
      <c r="L61" s="73">
        <f>C61*F61</f>
        <v>0</v>
      </c>
      <c r="M61" s="73">
        <f>C61*G61</f>
        <v>0</v>
      </c>
      <c r="N61" s="85">
        <f t="shared" si="4"/>
        <v>0</v>
      </c>
      <c r="O61" s="39" t="s">
        <v>25</v>
      </c>
      <c r="P61" s="40"/>
      <c r="Q61" s="52"/>
    </row>
    <row r="62" spans="2:17" ht="18" customHeight="1" x14ac:dyDescent="0.55000000000000004">
      <c r="B62" s="273"/>
      <c r="C62" s="252"/>
      <c r="D62" s="276">
        <f>2.5*200/1000*1.1</f>
        <v>0.55000000000000004</v>
      </c>
      <c r="E62" s="277"/>
      <c r="F62" s="33"/>
      <c r="G62" s="33"/>
      <c r="H62" s="46">
        <f t="shared" si="0"/>
        <v>0</v>
      </c>
      <c r="I62" s="35">
        <f t="shared" si="1"/>
        <v>0</v>
      </c>
      <c r="J62" s="35">
        <f t="shared" si="2"/>
        <v>0</v>
      </c>
      <c r="K62" s="47">
        <f t="shared" si="3"/>
        <v>0</v>
      </c>
      <c r="L62" s="37">
        <f>C61*F62</f>
        <v>0</v>
      </c>
      <c r="M62" s="37">
        <f>C61*G62</f>
        <v>0</v>
      </c>
      <c r="N62" s="48">
        <f t="shared" si="4"/>
        <v>0</v>
      </c>
      <c r="O62" s="39"/>
      <c r="P62" s="40" t="s">
        <v>25</v>
      </c>
      <c r="Q62" s="52"/>
    </row>
    <row r="63" spans="2:17" ht="18" customHeight="1" x14ac:dyDescent="0.55000000000000004">
      <c r="B63" s="273"/>
      <c r="C63" s="256">
        <v>5</v>
      </c>
      <c r="D63" s="278">
        <f>1.7*200/1000*1.1</f>
        <v>0.37400000000000005</v>
      </c>
      <c r="E63" s="279"/>
      <c r="F63" s="33"/>
      <c r="G63" s="33"/>
      <c r="H63" s="83">
        <f t="shared" si="0"/>
        <v>0</v>
      </c>
      <c r="I63" s="71">
        <f t="shared" si="1"/>
        <v>0</v>
      </c>
      <c r="J63" s="71">
        <f t="shared" si="2"/>
        <v>0</v>
      </c>
      <c r="K63" s="84">
        <f t="shared" si="3"/>
        <v>0</v>
      </c>
      <c r="L63" s="73">
        <f>C63*F63</f>
        <v>0</v>
      </c>
      <c r="M63" s="73">
        <f>C63*G63</f>
        <v>0</v>
      </c>
      <c r="N63" s="85">
        <f t="shared" si="4"/>
        <v>0</v>
      </c>
      <c r="O63" s="39" t="s">
        <v>25</v>
      </c>
      <c r="P63" s="40"/>
      <c r="Q63" s="52"/>
    </row>
    <row r="64" spans="2:17" ht="18" customHeight="1" x14ac:dyDescent="0.55000000000000004">
      <c r="B64" s="283"/>
      <c r="C64" s="252"/>
      <c r="D64" s="276">
        <f>2.5*200/1000*1.1</f>
        <v>0.55000000000000004</v>
      </c>
      <c r="E64" s="277"/>
      <c r="F64" s="94"/>
      <c r="G64" s="94"/>
      <c r="H64" s="95">
        <f t="shared" si="0"/>
        <v>0</v>
      </c>
      <c r="I64" s="35">
        <f t="shared" si="1"/>
        <v>0</v>
      </c>
      <c r="J64" s="35">
        <f t="shared" si="2"/>
        <v>0</v>
      </c>
      <c r="K64" s="47">
        <f t="shared" si="3"/>
        <v>0</v>
      </c>
      <c r="L64" s="37">
        <f>C63*F64</f>
        <v>0</v>
      </c>
      <c r="M64" s="37">
        <f>C63*G64</f>
        <v>0</v>
      </c>
      <c r="N64" s="48">
        <f t="shared" si="4"/>
        <v>0</v>
      </c>
      <c r="O64" s="39"/>
      <c r="P64" s="40" t="s">
        <v>25</v>
      </c>
      <c r="Q64" s="52"/>
    </row>
    <row r="65" spans="2:29" ht="18" customHeight="1" x14ac:dyDescent="0.55000000000000004">
      <c r="B65" s="283"/>
      <c r="C65" s="256">
        <v>6</v>
      </c>
      <c r="D65" s="278">
        <f>1.7*200/1000*1.1</f>
        <v>0.37400000000000005</v>
      </c>
      <c r="E65" s="279"/>
      <c r="F65" s="94"/>
      <c r="G65" s="94"/>
      <c r="H65" s="96">
        <f t="shared" si="0"/>
        <v>0</v>
      </c>
      <c r="I65" s="71">
        <f t="shared" si="1"/>
        <v>0</v>
      </c>
      <c r="J65" s="71">
        <f t="shared" si="2"/>
        <v>0</v>
      </c>
      <c r="K65" s="84">
        <f t="shared" si="3"/>
        <v>0</v>
      </c>
      <c r="L65" s="73">
        <f>C65*F65</f>
        <v>0</v>
      </c>
      <c r="M65" s="73">
        <f>C65*G65</f>
        <v>0</v>
      </c>
      <c r="N65" s="85">
        <f t="shared" si="4"/>
        <v>0</v>
      </c>
      <c r="O65" s="39" t="s">
        <v>25</v>
      </c>
      <c r="P65" s="40"/>
      <c r="Q65" s="52"/>
    </row>
    <row r="66" spans="2:29" ht="18" customHeight="1" thickBot="1" x14ac:dyDescent="0.6">
      <c r="B66" s="242"/>
      <c r="C66" s="259"/>
      <c r="D66" s="280">
        <f>2.5*200/1000*1.1</f>
        <v>0.55000000000000004</v>
      </c>
      <c r="E66" s="281"/>
      <c r="F66" s="56"/>
      <c r="G66" s="56"/>
      <c r="H66" s="57">
        <f t="shared" si="0"/>
        <v>0</v>
      </c>
      <c r="I66" s="58">
        <f t="shared" si="1"/>
        <v>0</v>
      </c>
      <c r="J66" s="58">
        <f t="shared" si="2"/>
        <v>0</v>
      </c>
      <c r="K66" s="59">
        <f t="shared" si="3"/>
        <v>0</v>
      </c>
      <c r="L66" s="60">
        <f>C65*F66</f>
        <v>0</v>
      </c>
      <c r="M66" s="60">
        <f>C65*G66</f>
        <v>0</v>
      </c>
      <c r="N66" s="61">
        <f t="shared" si="4"/>
        <v>0</v>
      </c>
      <c r="O66" s="21"/>
      <c r="P66" s="22" t="s">
        <v>25</v>
      </c>
      <c r="Q66" s="52"/>
      <c r="R66" s="3"/>
      <c r="S66" s="3"/>
      <c r="T66" s="3"/>
      <c r="U66" s="97"/>
      <c r="V66" s="3"/>
    </row>
    <row r="67" spans="2:29" ht="18" customHeight="1" x14ac:dyDescent="0.55000000000000004">
      <c r="B67" s="14"/>
      <c r="C67" s="14"/>
      <c r="D67" s="14"/>
      <c r="E67" s="98"/>
      <c r="F67" s="99">
        <f t="shared" ref="F67:N67" si="8">SUM(F17:F66)</f>
        <v>4</v>
      </c>
      <c r="G67" s="99">
        <f t="shared" si="8"/>
        <v>1</v>
      </c>
      <c r="H67" s="99">
        <f t="shared" si="8"/>
        <v>5</v>
      </c>
      <c r="I67" s="98">
        <f t="shared" si="8"/>
        <v>0.8</v>
      </c>
      <c r="J67" s="98">
        <f t="shared" si="8"/>
        <v>0.2</v>
      </c>
      <c r="K67" s="100">
        <f t="shared" si="8"/>
        <v>1</v>
      </c>
      <c r="L67" s="101">
        <f t="shared" si="8"/>
        <v>20</v>
      </c>
      <c r="M67" s="101">
        <f t="shared" si="8"/>
        <v>5</v>
      </c>
      <c r="N67" s="101">
        <f t="shared" si="8"/>
        <v>25</v>
      </c>
      <c r="O67" s="16"/>
      <c r="P67" s="16"/>
      <c r="Q67" s="32">
        <f>SUM(Q17:Q66)</f>
        <v>0</v>
      </c>
    </row>
    <row r="68" spans="2:29" x14ac:dyDescent="0.55000000000000004">
      <c r="B68" s="14"/>
      <c r="C68" s="14"/>
      <c r="D68" s="14"/>
      <c r="E68" s="98"/>
      <c r="F68" s="98"/>
      <c r="G68" s="98"/>
      <c r="H68" s="99"/>
      <c r="I68" s="100"/>
      <c r="J68" s="100"/>
      <c r="K68" s="102"/>
      <c r="L68" s="102"/>
      <c r="M68" s="16"/>
      <c r="N68" s="16"/>
      <c r="O68" s="16"/>
    </row>
    <row r="69" spans="2:29" ht="13.5" thickBot="1" x14ac:dyDescent="0.6">
      <c r="B69" s="14"/>
      <c r="C69" s="99"/>
      <c r="D69" s="16"/>
      <c r="E69" s="16"/>
      <c r="F69" s="16"/>
      <c r="G69" s="16"/>
      <c r="H69" s="99"/>
      <c r="I69" s="102"/>
      <c r="J69" s="102"/>
      <c r="K69" s="102"/>
      <c r="L69" s="102"/>
      <c r="M69" s="16"/>
      <c r="N69" s="16"/>
      <c r="O69" s="16"/>
      <c r="P69" s="16"/>
      <c r="Q69" s="16"/>
    </row>
    <row r="70" spans="2:29" ht="18" customHeight="1" x14ac:dyDescent="0.55000000000000004">
      <c r="B70" s="14"/>
      <c r="C70" s="99"/>
      <c r="D70" s="16"/>
      <c r="E70" s="16"/>
      <c r="F70" s="16"/>
      <c r="G70" s="16"/>
      <c r="H70" s="103" t="s">
        <v>15</v>
      </c>
      <c r="I70" s="309" t="s">
        <v>30</v>
      </c>
      <c r="J70" s="310"/>
      <c r="K70" s="246" t="s">
        <v>17</v>
      </c>
      <c r="L70" s="313"/>
      <c r="M70" s="313" t="s">
        <v>31</v>
      </c>
      <c r="N70" s="287" t="s">
        <v>32</v>
      </c>
      <c r="O70" s="288"/>
      <c r="P70" s="289"/>
      <c r="Q70" s="16"/>
      <c r="R70" s="104"/>
      <c r="S70" s="105"/>
      <c r="T70" s="105"/>
      <c r="U70" s="105"/>
      <c r="V70" s="105"/>
      <c r="W70" s="105"/>
      <c r="X70" s="105"/>
      <c r="Y70" s="105"/>
      <c r="Z70" s="105"/>
      <c r="AA70" s="105"/>
      <c r="AB70" s="105"/>
      <c r="AC70" s="105"/>
    </row>
    <row r="71" spans="2:29" ht="13.5" customHeight="1" thickBot="1" x14ac:dyDescent="0.6">
      <c r="B71" s="14"/>
      <c r="C71" s="99"/>
      <c r="D71" s="16"/>
      <c r="E71" s="16"/>
      <c r="F71" s="16"/>
      <c r="G71" s="16"/>
      <c r="H71" s="106"/>
      <c r="I71" s="311"/>
      <c r="J71" s="312"/>
      <c r="K71" s="107" t="s">
        <v>33</v>
      </c>
      <c r="L71" s="108" t="s">
        <v>34</v>
      </c>
      <c r="M71" s="314"/>
      <c r="N71" s="290"/>
      <c r="O71" s="291"/>
      <c r="P71" s="292"/>
      <c r="R71" s="105"/>
      <c r="S71" s="105"/>
      <c r="T71" s="105"/>
      <c r="U71" s="105"/>
      <c r="V71" s="105"/>
      <c r="W71" s="105"/>
      <c r="X71" s="105"/>
      <c r="Y71" s="105"/>
      <c r="Z71" s="105"/>
      <c r="AA71" s="105"/>
      <c r="AB71" s="105"/>
      <c r="AC71" s="105"/>
    </row>
    <row r="72" spans="2:29" ht="22.5" customHeight="1" thickBot="1" x14ac:dyDescent="0.6">
      <c r="B72" s="293" t="s">
        <v>35</v>
      </c>
      <c r="C72" s="294"/>
      <c r="D72" s="294"/>
      <c r="E72" s="294"/>
      <c r="F72" s="294"/>
      <c r="G72" s="295"/>
      <c r="H72" s="109" t="str">
        <f>IF(H67&gt;10,"×","〇")</f>
        <v>〇</v>
      </c>
      <c r="I72" s="296" t="str">
        <f>IF(K67&gt;2,"×","〇")</f>
        <v>〇</v>
      </c>
      <c r="J72" s="297"/>
      <c r="K72" s="110" t="str">
        <f>IF(Q67=0,IF(N67&lt;10,"×","〇"),IF(N67&lt;16,"×","〇"))</f>
        <v>〇</v>
      </c>
      <c r="L72" s="111" t="str">
        <f>IF(OR(L67&gt;20,N67&gt;26),"×",IF(N67=0,"×","〇"))</f>
        <v>〇</v>
      </c>
      <c r="M72" s="111" t="str">
        <f>IF(AND(H72="〇",I72="〇",K72="〇",L72="〇"),"〇","×")</f>
        <v>〇</v>
      </c>
      <c r="N72" s="298">
        <f>IF(M72="×","－",K81)</f>
        <v>1</v>
      </c>
      <c r="O72" s="299"/>
      <c r="P72" s="300"/>
      <c r="R72" s="112"/>
      <c r="S72" s="112"/>
      <c r="T72" s="3"/>
      <c r="U72" s="3"/>
      <c r="V72" s="3"/>
      <c r="W72" s="3"/>
      <c r="X72" s="3"/>
      <c r="Y72" s="113"/>
      <c r="Z72" s="3"/>
      <c r="AA72" s="3"/>
      <c r="AB72" s="3"/>
      <c r="AC72" s="3"/>
    </row>
    <row r="73" spans="2:29" x14ac:dyDescent="0.55000000000000004">
      <c r="B73" s="14"/>
      <c r="C73" s="14"/>
      <c r="D73" s="14"/>
      <c r="E73" s="14"/>
      <c r="F73" s="14"/>
      <c r="G73" s="14"/>
      <c r="H73" s="14"/>
      <c r="I73" s="14"/>
      <c r="J73" s="14"/>
      <c r="K73" s="14"/>
      <c r="L73" s="14"/>
      <c r="M73" s="16"/>
      <c r="N73" s="16"/>
      <c r="O73" s="16"/>
      <c r="R73" s="112"/>
      <c r="S73" s="3"/>
      <c r="T73" s="3"/>
      <c r="U73" s="3"/>
      <c r="V73" s="113"/>
      <c r="W73" s="113"/>
      <c r="X73" s="113"/>
      <c r="Y73" s="113"/>
      <c r="Z73" s="113"/>
      <c r="AA73" s="113"/>
      <c r="AB73" s="113"/>
      <c r="AC73" s="113"/>
    </row>
    <row r="74" spans="2:29" ht="13.5" thickBot="1" x14ac:dyDescent="0.6">
      <c r="B74" s="14" t="s">
        <v>36</v>
      </c>
      <c r="C74" s="14"/>
      <c r="D74" s="14"/>
      <c r="E74" s="14"/>
      <c r="F74" s="14"/>
      <c r="G74" s="14"/>
      <c r="H74" s="14"/>
      <c r="I74" s="14"/>
      <c r="J74" s="14"/>
      <c r="K74" s="14"/>
      <c r="L74" s="14"/>
      <c r="M74" s="16"/>
      <c r="N74" s="16"/>
      <c r="O74" s="16"/>
      <c r="R74" s="112"/>
      <c r="S74" s="113"/>
      <c r="T74" s="3"/>
      <c r="U74" s="3"/>
      <c r="V74" s="3"/>
      <c r="W74" s="3"/>
      <c r="X74" s="3"/>
      <c r="Y74" s="3"/>
      <c r="Z74" s="113"/>
      <c r="AA74" s="113"/>
      <c r="AB74" s="113"/>
      <c r="AC74" s="113"/>
    </row>
    <row r="75" spans="2:29" ht="13.5" thickBot="1" x14ac:dyDescent="0.6">
      <c r="B75" s="301" t="s">
        <v>37</v>
      </c>
      <c r="C75" s="302"/>
      <c r="D75" s="14"/>
      <c r="H75" s="303" t="s">
        <v>38</v>
      </c>
      <c r="I75" s="304"/>
      <c r="J75" s="305"/>
      <c r="K75" s="14"/>
      <c r="L75" s="14"/>
      <c r="M75" s="16"/>
      <c r="N75" s="16"/>
      <c r="O75" s="16"/>
      <c r="R75" s="112"/>
      <c r="S75" s="113"/>
      <c r="T75" s="113"/>
      <c r="U75" s="113"/>
      <c r="V75" s="113"/>
      <c r="W75" s="113"/>
      <c r="X75" s="113"/>
      <c r="Y75" s="3"/>
      <c r="Z75" s="113"/>
      <c r="AA75" s="3"/>
      <c r="AB75" s="3"/>
      <c r="AC75" s="113"/>
    </row>
    <row r="76" spans="2:29" ht="27" customHeight="1" thickBot="1" x14ac:dyDescent="0.6">
      <c r="B76" s="114">
        <v>1</v>
      </c>
      <c r="C76" s="115" t="s">
        <v>39</v>
      </c>
      <c r="D76" s="14"/>
      <c r="H76" s="306">
        <f>IF(I72="×","-",IF(N72=2.5,(N72-B76)*1000/100,(K81-B76)*1000/100))</f>
        <v>0</v>
      </c>
      <c r="I76" s="307"/>
      <c r="J76" s="116" t="s">
        <v>40</v>
      </c>
      <c r="K76" s="14"/>
      <c r="L76" s="14"/>
      <c r="M76" s="16"/>
      <c r="N76" s="16"/>
      <c r="O76" s="16"/>
      <c r="R76" s="112"/>
      <c r="S76" s="113"/>
      <c r="T76" s="3"/>
      <c r="U76" s="3"/>
      <c r="V76" s="3"/>
      <c r="W76" s="3"/>
      <c r="X76" s="3"/>
      <c r="Y76" s="113"/>
      <c r="Z76" s="113"/>
      <c r="AA76" s="113"/>
      <c r="AB76" s="113"/>
      <c r="AC76" s="113"/>
    </row>
    <row r="77" spans="2:29" x14ac:dyDescent="0.55000000000000004">
      <c r="B77" s="14" t="s">
        <v>41</v>
      </c>
      <c r="C77" s="14"/>
      <c r="D77" s="14"/>
      <c r="E77" s="14"/>
      <c r="F77" s="14"/>
      <c r="G77" s="14"/>
      <c r="H77" s="14"/>
      <c r="I77" s="14" t="s">
        <v>42</v>
      </c>
      <c r="J77" s="14"/>
      <c r="K77" s="14"/>
      <c r="L77" s="14"/>
      <c r="M77" s="16"/>
      <c r="N77" s="16"/>
      <c r="O77" s="16"/>
      <c r="R77" s="112"/>
      <c r="S77" s="113"/>
      <c r="T77" s="113"/>
      <c r="U77" s="113"/>
      <c r="V77" s="113"/>
      <c r="W77" s="113"/>
      <c r="X77" s="113"/>
      <c r="Y77" s="3"/>
      <c r="Z77" s="113"/>
      <c r="AA77" s="3"/>
      <c r="AB77" s="3"/>
      <c r="AC77" s="113"/>
    </row>
    <row r="78" spans="2:29" ht="15" customHeight="1" x14ac:dyDescent="0.55000000000000004">
      <c r="B78" s="14"/>
      <c r="C78" s="14"/>
      <c r="D78" s="14"/>
      <c r="E78" s="14"/>
      <c r="F78" s="14"/>
      <c r="G78" s="14"/>
      <c r="H78" s="14"/>
      <c r="I78" s="14"/>
      <c r="J78" s="14"/>
      <c r="K78" s="14"/>
      <c r="L78" s="14"/>
      <c r="M78" s="16"/>
      <c r="N78" s="16"/>
      <c r="O78" s="16"/>
    </row>
    <row r="79" spans="2:29" ht="15" customHeight="1" thickBot="1" x14ac:dyDescent="0.6">
      <c r="B79" s="14" t="s">
        <v>43</v>
      </c>
      <c r="C79" s="14"/>
      <c r="D79" s="14"/>
      <c r="E79" s="14" t="s">
        <v>44</v>
      </c>
      <c r="F79" s="14"/>
      <c r="G79" s="14"/>
      <c r="H79" s="14" t="s">
        <v>45</v>
      </c>
      <c r="I79" s="14"/>
      <c r="J79" s="16"/>
      <c r="K79" s="16" t="s">
        <v>45</v>
      </c>
      <c r="L79" s="16"/>
    </row>
    <row r="80" spans="2:29" ht="15" customHeight="1" x14ac:dyDescent="0.55000000000000004">
      <c r="B80" s="117" t="s">
        <v>46</v>
      </c>
      <c r="C80" s="118"/>
      <c r="D80" s="308" t="s">
        <v>47</v>
      </c>
      <c r="E80" s="119" t="s">
        <v>48</v>
      </c>
      <c r="F80" s="118"/>
      <c r="G80" s="308" t="s">
        <v>47</v>
      </c>
      <c r="H80" s="119" t="s">
        <v>49</v>
      </c>
      <c r="I80" s="118"/>
      <c r="J80" s="308" t="s">
        <v>50</v>
      </c>
      <c r="K80" s="120" t="s">
        <v>51</v>
      </c>
      <c r="L80" s="121"/>
    </row>
    <row r="81" spans="2:15" ht="15" customHeight="1" thickBot="1" x14ac:dyDescent="0.6">
      <c r="B81" s="122">
        <v>3.5</v>
      </c>
      <c r="C81" s="123" t="s">
        <v>39</v>
      </c>
      <c r="D81" s="308"/>
      <c r="E81" s="124">
        <v>1.5</v>
      </c>
      <c r="F81" s="123" t="s">
        <v>39</v>
      </c>
      <c r="G81" s="308"/>
      <c r="H81" s="122">
        <f>K67</f>
        <v>1</v>
      </c>
      <c r="I81" s="123" t="s">
        <v>39</v>
      </c>
      <c r="J81" s="308"/>
      <c r="K81" s="125">
        <f>B81-E81-H81</f>
        <v>1</v>
      </c>
      <c r="L81" s="126" t="s">
        <v>39</v>
      </c>
    </row>
    <row r="82" spans="2:15" ht="15" customHeight="1" x14ac:dyDescent="0.55000000000000004">
      <c r="B82" s="14"/>
      <c r="C82" s="14"/>
      <c r="D82" s="14"/>
      <c r="E82" s="14"/>
      <c r="F82" s="14"/>
      <c r="G82" s="14"/>
      <c r="H82" s="14"/>
      <c r="I82" s="14"/>
      <c r="J82" s="16"/>
      <c r="K82" s="127" t="s">
        <v>52</v>
      </c>
    </row>
    <row r="83" spans="2:15" ht="15" customHeight="1" x14ac:dyDescent="0.55000000000000004">
      <c r="B83" s="14"/>
      <c r="C83" s="14"/>
      <c r="D83" s="14"/>
      <c r="E83" s="14"/>
      <c r="F83" s="14"/>
      <c r="G83" s="14"/>
      <c r="H83" s="14"/>
      <c r="I83" s="14"/>
      <c r="J83" s="14"/>
      <c r="K83" s="14"/>
      <c r="L83" s="16"/>
      <c r="M83" s="16"/>
      <c r="N83" s="16"/>
      <c r="O83" s="2"/>
    </row>
    <row r="84" spans="2:15" ht="15" customHeight="1" x14ac:dyDescent="0.55000000000000004">
      <c r="B84" s="14"/>
      <c r="C84" s="14"/>
      <c r="D84" s="14"/>
      <c r="E84" s="14"/>
      <c r="F84" s="14"/>
      <c r="G84" s="14"/>
      <c r="H84" s="14"/>
      <c r="I84" s="14"/>
      <c r="J84" s="14"/>
      <c r="K84" s="14"/>
      <c r="L84" s="14"/>
      <c r="M84" s="16"/>
      <c r="N84" s="16"/>
      <c r="O84" s="16"/>
    </row>
    <row r="85" spans="2:15" ht="15" customHeight="1" x14ac:dyDescent="0.55000000000000004">
      <c r="B85" s="14"/>
      <c r="C85" s="14"/>
      <c r="D85" s="14"/>
      <c r="E85" s="14"/>
      <c r="F85" s="14"/>
      <c r="G85" s="14"/>
      <c r="H85" s="14"/>
      <c r="I85" s="14"/>
      <c r="J85" s="14"/>
      <c r="K85" s="14"/>
      <c r="L85" s="14"/>
      <c r="M85" s="16"/>
      <c r="N85" s="16"/>
      <c r="O85" s="16"/>
    </row>
    <row r="86" spans="2:15" ht="15" customHeight="1" x14ac:dyDescent="0.55000000000000004">
      <c r="B86" s="14"/>
      <c r="C86" s="14"/>
      <c r="D86" s="14"/>
      <c r="E86" s="14"/>
      <c r="F86" s="14"/>
      <c r="G86" s="14"/>
      <c r="H86" s="14"/>
      <c r="I86" s="14"/>
      <c r="J86" s="14"/>
      <c r="K86" s="14"/>
      <c r="L86" s="14"/>
      <c r="M86" s="16"/>
      <c r="N86" s="16"/>
      <c r="O86" s="16"/>
    </row>
    <row r="87" spans="2:15" ht="15" customHeight="1" x14ac:dyDescent="0.55000000000000004">
      <c r="B87" s="14"/>
      <c r="C87" s="14"/>
      <c r="D87" s="14"/>
      <c r="E87" s="14"/>
      <c r="F87" s="14"/>
      <c r="G87" s="14"/>
      <c r="H87" s="14"/>
      <c r="I87" s="14"/>
      <c r="J87" s="14"/>
      <c r="K87" s="14"/>
      <c r="L87" s="14"/>
      <c r="M87" s="16"/>
      <c r="N87" s="16"/>
      <c r="O87" s="16"/>
    </row>
    <row r="88" spans="2:15" x14ac:dyDescent="0.55000000000000004">
      <c r="B88" s="14"/>
      <c r="C88" s="14"/>
      <c r="D88" s="14"/>
      <c r="E88" s="14"/>
      <c r="F88" s="14"/>
      <c r="G88" s="14"/>
      <c r="H88" s="14"/>
      <c r="I88" s="14"/>
      <c r="J88" s="14"/>
      <c r="K88" s="14"/>
      <c r="L88" s="14"/>
      <c r="M88" s="16"/>
      <c r="N88" s="16"/>
      <c r="O88" s="16"/>
    </row>
    <row r="89" spans="2:15" x14ac:dyDescent="0.55000000000000004">
      <c r="B89" s="14"/>
      <c r="C89" s="14"/>
      <c r="D89" s="14"/>
      <c r="E89" s="14"/>
      <c r="F89" s="14"/>
      <c r="G89" s="14"/>
      <c r="H89" s="14"/>
      <c r="I89" s="14"/>
      <c r="J89" s="14"/>
      <c r="K89" s="14"/>
      <c r="L89" s="14"/>
      <c r="N89" s="16"/>
      <c r="O89" s="16"/>
    </row>
    <row r="90" spans="2:15" x14ac:dyDescent="0.55000000000000004">
      <c r="O90" s="16"/>
    </row>
  </sheetData>
  <sheetProtection formatCells="0" selectLockedCells="1"/>
  <mergeCells count="101">
    <mergeCell ref="B75:C75"/>
    <mergeCell ref="H75:J75"/>
    <mergeCell ref="H76:I76"/>
    <mergeCell ref="D80:D81"/>
    <mergeCell ref="G80:G81"/>
    <mergeCell ref="J80:J81"/>
    <mergeCell ref="I70:J71"/>
    <mergeCell ref="K70:L70"/>
    <mergeCell ref="M70:M71"/>
    <mergeCell ref="N70:P71"/>
    <mergeCell ref="B72:G72"/>
    <mergeCell ref="I72:J72"/>
    <mergeCell ref="N72:P72"/>
    <mergeCell ref="C63:C64"/>
    <mergeCell ref="D63:E63"/>
    <mergeCell ref="D64:E64"/>
    <mergeCell ref="C65:C66"/>
    <mergeCell ref="D65:E65"/>
    <mergeCell ref="D66:E66"/>
    <mergeCell ref="C59:C60"/>
    <mergeCell ref="D59:E59"/>
    <mergeCell ref="D60:E60"/>
    <mergeCell ref="C61:C62"/>
    <mergeCell ref="D61:E61"/>
    <mergeCell ref="D62:E62"/>
    <mergeCell ref="B55:B66"/>
    <mergeCell ref="C55:C56"/>
    <mergeCell ref="D55:E55"/>
    <mergeCell ref="D56:E56"/>
    <mergeCell ref="C57:C58"/>
    <mergeCell ref="D57:E57"/>
    <mergeCell ref="D58:E58"/>
    <mergeCell ref="B43:B54"/>
    <mergeCell ref="C43:C44"/>
    <mergeCell ref="D43:E43"/>
    <mergeCell ref="D44:E44"/>
    <mergeCell ref="C45:C46"/>
    <mergeCell ref="D45:E45"/>
    <mergeCell ref="D46:E46"/>
    <mergeCell ref="C51:C52"/>
    <mergeCell ref="D51:E51"/>
    <mergeCell ref="D52:E52"/>
    <mergeCell ref="C53:C54"/>
    <mergeCell ref="D53:E53"/>
    <mergeCell ref="D54:E54"/>
    <mergeCell ref="C47:C48"/>
    <mergeCell ref="D47:E47"/>
    <mergeCell ref="D48:E48"/>
    <mergeCell ref="C49:C50"/>
    <mergeCell ref="D49:E49"/>
    <mergeCell ref="D50:E50"/>
    <mergeCell ref="B37:B42"/>
    <mergeCell ref="C37:C38"/>
    <mergeCell ref="D37:E37"/>
    <mergeCell ref="D38:E38"/>
    <mergeCell ref="C39:C40"/>
    <mergeCell ref="D39:E39"/>
    <mergeCell ref="D40:E40"/>
    <mergeCell ref="C41:C42"/>
    <mergeCell ref="D41:E41"/>
    <mergeCell ref="D42:E42"/>
    <mergeCell ref="C23:C24"/>
    <mergeCell ref="D23:E23"/>
    <mergeCell ref="D24:E24"/>
    <mergeCell ref="C25:C26"/>
    <mergeCell ref="D25:E25"/>
    <mergeCell ref="D26:E26"/>
    <mergeCell ref="B31:B36"/>
    <mergeCell ref="C31:C32"/>
    <mergeCell ref="D31:E31"/>
    <mergeCell ref="D32:E32"/>
    <mergeCell ref="C33:C34"/>
    <mergeCell ref="D33:E33"/>
    <mergeCell ref="D34:E34"/>
    <mergeCell ref="C35:C36"/>
    <mergeCell ref="D35:E35"/>
    <mergeCell ref="D36:E36"/>
    <mergeCell ref="B2:E3"/>
    <mergeCell ref="B15:B16"/>
    <mergeCell ref="C15:C16"/>
    <mergeCell ref="D15:E16"/>
    <mergeCell ref="F15:H15"/>
    <mergeCell ref="I15:K15"/>
    <mergeCell ref="L15:N15"/>
    <mergeCell ref="O15:P15"/>
    <mergeCell ref="B17:B30"/>
    <mergeCell ref="C17:C18"/>
    <mergeCell ref="D17:E17"/>
    <mergeCell ref="D18:E18"/>
    <mergeCell ref="C19:C20"/>
    <mergeCell ref="D19:E19"/>
    <mergeCell ref="D20:E20"/>
    <mergeCell ref="C21:C22"/>
    <mergeCell ref="C27:C28"/>
    <mergeCell ref="D27:E27"/>
    <mergeCell ref="D28:E28"/>
    <mergeCell ref="C29:C30"/>
    <mergeCell ref="D29:E29"/>
    <mergeCell ref="D30:E30"/>
    <mergeCell ref="D21:E21"/>
    <mergeCell ref="D22:E22"/>
  </mergeCells>
  <phoneticPr fontId="14"/>
  <dataValidations count="1">
    <dataValidation type="decimal" operator="lessThanOrEqual" allowBlank="1" showInputMessage="1" showErrorMessage="1" error="負荷オーバーです" sqref="B76 IX76 ST76 ACP76 AML76 AWH76 BGD76 BPZ76 BZV76 CJR76 CTN76 DDJ76 DNF76 DXB76 EGX76 EQT76 FAP76 FKL76 FUH76 GED76 GNZ76 GXV76 HHR76 HRN76 IBJ76 ILF76 IVB76 JEX76 JOT76 JYP76 KIL76 KSH76 LCD76 LLZ76 LVV76 MFR76 MPN76 MZJ76 NJF76 NTB76 OCX76 OMT76 OWP76 PGL76 PQH76 QAD76 QJZ76 QTV76 RDR76 RNN76 RXJ76 SHF76 SRB76 TAX76 TKT76 TUP76 UEL76 UOH76 UYD76 VHZ76 VRV76 WBR76 WLN76 WVJ76 B65612 IX65612 ST65612 ACP65612 AML65612 AWH65612 BGD65612 BPZ65612 BZV65612 CJR65612 CTN65612 DDJ65612 DNF65612 DXB65612 EGX65612 EQT65612 FAP65612 FKL65612 FUH65612 GED65612 GNZ65612 GXV65612 HHR65612 HRN65612 IBJ65612 ILF65612 IVB65612 JEX65612 JOT65612 JYP65612 KIL65612 KSH65612 LCD65612 LLZ65612 LVV65612 MFR65612 MPN65612 MZJ65612 NJF65612 NTB65612 OCX65612 OMT65612 OWP65612 PGL65612 PQH65612 QAD65612 QJZ65612 QTV65612 RDR65612 RNN65612 RXJ65612 SHF65612 SRB65612 TAX65612 TKT65612 TUP65612 UEL65612 UOH65612 UYD65612 VHZ65612 VRV65612 WBR65612 WLN65612 WVJ65612 B131148 IX131148 ST131148 ACP131148 AML131148 AWH131148 BGD131148 BPZ131148 BZV131148 CJR131148 CTN131148 DDJ131148 DNF131148 DXB131148 EGX131148 EQT131148 FAP131148 FKL131148 FUH131148 GED131148 GNZ131148 GXV131148 HHR131148 HRN131148 IBJ131148 ILF131148 IVB131148 JEX131148 JOT131148 JYP131148 KIL131148 KSH131148 LCD131148 LLZ131148 LVV131148 MFR131148 MPN131148 MZJ131148 NJF131148 NTB131148 OCX131148 OMT131148 OWP131148 PGL131148 PQH131148 QAD131148 QJZ131148 QTV131148 RDR131148 RNN131148 RXJ131148 SHF131148 SRB131148 TAX131148 TKT131148 TUP131148 UEL131148 UOH131148 UYD131148 VHZ131148 VRV131148 WBR131148 WLN131148 WVJ131148 B196684 IX196684 ST196684 ACP196684 AML196684 AWH196684 BGD196684 BPZ196684 BZV196684 CJR196684 CTN196684 DDJ196684 DNF196684 DXB196684 EGX196684 EQT196684 FAP196684 FKL196684 FUH196684 GED196684 GNZ196684 GXV196684 HHR196684 HRN196684 IBJ196684 ILF196684 IVB196684 JEX196684 JOT196684 JYP196684 KIL196684 KSH196684 LCD196684 LLZ196684 LVV196684 MFR196684 MPN196684 MZJ196684 NJF196684 NTB196684 OCX196684 OMT196684 OWP196684 PGL196684 PQH196684 QAD196684 QJZ196684 QTV196684 RDR196684 RNN196684 RXJ196684 SHF196684 SRB196684 TAX196684 TKT196684 TUP196684 UEL196684 UOH196684 UYD196684 VHZ196684 VRV196684 WBR196684 WLN196684 WVJ196684 B262220 IX262220 ST262220 ACP262220 AML262220 AWH262220 BGD262220 BPZ262220 BZV262220 CJR262220 CTN262220 DDJ262220 DNF262220 DXB262220 EGX262220 EQT262220 FAP262220 FKL262220 FUH262220 GED262220 GNZ262220 GXV262220 HHR262220 HRN262220 IBJ262220 ILF262220 IVB262220 JEX262220 JOT262220 JYP262220 KIL262220 KSH262220 LCD262220 LLZ262220 LVV262220 MFR262220 MPN262220 MZJ262220 NJF262220 NTB262220 OCX262220 OMT262220 OWP262220 PGL262220 PQH262220 QAD262220 QJZ262220 QTV262220 RDR262220 RNN262220 RXJ262220 SHF262220 SRB262220 TAX262220 TKT262220 TUP262220 UEL262220 UOH262220 UYD262220 VHZ262220 VRV262220 WBR262220 WLN262220 WVJ262220 B327756 IX327756 ST327756 ACP327756 AML327756 AWH327756 BGD327756 BPZ327756 BZV327756 CJR327756 CTN327756 DDJ327756 DNF327756 DXB327756 EGX327756 EQT327756 FAP327756 FKL327756 FUH327756 GED327756 GNZ327756 GXV327756 HHR327756 HRN327756 IBJ327756 ILF327756 IVB327756 JEX327756 JOT327756 JYP327756 KIL327756 KSH327756 LCD327756 LLZ327756 LVV327756 MFR327756 MPN327756 MZJ327756 NJF327756 NTB327756 OCX327756 OMT327756 OWP327756 PGL327756 PQH327756 QAD327756 QJZ327756 QTV327756 RDR327756 RNN327756 RXJ327756 SHF327756 SRB327756 TAX327756 TKT327756 TUP327756 UEL327756 UOH327756 UYD327756 VHZ327756 VRV327756 WBR327756 WLN327756 WVJ327756 B393292 IX393292 ST393292 ACP393292 AML393292 AWH393292 BGD393292 BPZ393292 BZV393292 CJR393292 CTN393292 DDJ393292 DNF393292 DXB393292 EGX393292 EQT393292 FAP393292 FKL393292 FUH393292 GED393292 GNZ393292 GXV393292 HHR393292 HRN393292 IBJ393292 ILF393292 IVB393292 JEX393292 JOT393292 JYP393292 KIL393292 KSH393292 LCD393292 LLZ393292 LVV393292 MFR393292 MPN393292 MZJ393292 NJF393292 NTB393292 OCX393292 OMT393292 OWP393292 PGL393292 PQH393292 QAD393292 QJZ393292 QTV393292 RDR393292 RNN393292 RXJ393292 SHF393292 SRB393292 TAX393292 TKT393292 TUP393292 UEL393292 UOH393292 UYD393292 VHZ393292 VRV393292 WBR393292 WLN393292 WVJ393292 B458828 IX458828 ST458828 ACP458828 AML458828 AWH458828 BGD458828 BPZ458828 BZV458828 CJR458828 CTN458828 DDJ458828 DNF458828 DXB458828 EGX458828 EQT458828 FAP458828 FKL458828 FUH458828 GED458828 GNZ458828 GXV458828 HHR458828 HRN458828 IBJ458828 ILF458828 IVB458828 JEX458828 JOT458828 JYP458828 KIL458828 KSH458828 LCD458828 LLZ458828 LVV458828 MFR458828 MPN458828 MZJ458828 NJF458828 NTB458828 OCX458828 OMT458828 OWP458828 PGL458828 PQH458828 QAD458828 QJZ458828 QTV458828 RDR458828 RNN458828 RXJ458828 SHF458828 SRB458828 TAX458828 TKT458828 TUP458828 UEL458828 UOH458828 UYD458828 VHZ458828 VRV458828 WBR458828 WLN458828 WVJ458828 B524364 IX524364 ST524364 ACP524364 AML524364 AWH524364 BGD524364 BPZ524364 BZV524364 CJR524364 CTN524364 DDJ524364 DNF524364 DXB524364 EGX524364 EQT524364 FAP524364 FKL524364 FUH524364 GED524364 GNZ524364 GXV524364 HHR524364 HRN524364 IBJ524364 ILF524364 IVB524364 JEX524364 JOT524364 JYP524364 KIL524364 KSH524364 LCD524364 LLZ524364 LVV524364 MFR524364 MPN524364 MZJ524364 NJF524364 NTB524364 OCX524364 OMT524364 OWP524364 PGL524364 PQH524364 QAD524364 QJZ524364 QTV524364 RDR524364 RNN524364 RXJ524364 SHF524364 SRB524364 TAX524364 TKT524364 TUP524364 UEL524364 UOH524364 UYD524364 VHZ524364 VRV524364 WBR524364 WLN524364 WVJ524364 B589900 IX589900 ST589900 ACP589900 AML589900 AWH589900 BGD589900 BPZ589900 BZV589900 CJR589900 CTN589900 DDJ589900 DNF589900 DXB589900 EGX589900 EQT589900 FAP589900 FKL589900 FUH589900 GED589900 GNZ589900 GXV589900 HHR589900 HRN589900 IBJ589900 ILF589900 IVB589900 JEX589900 JOT589900 JYP589900 KIL589900 KSH589900 LCD589900 LLZ589900 LVV589900 MFR589900 MPN589900 MZJ589900 NJF589900 NTB589900 OCX589900 OMT589900 OWP589900 PGL589900 PQH589900 QAD589900 QJZ589900 QTV589900 RDR589900 RNN589900 RXJ589900 SHF589900 SRB589900 TAX589900 TKT589900 TUP589900 UEL589900 UOH589900 UYD589900 VHZ589900 VRV589900 WBR589900 WLN589900 WVJ589900 B655436 IX655436 ST655436 ACP655436 AML655436 AWH655436 BGD655436 BPZ655436 BZV655436 CJR655436 CTN655436 DDJ655436 DNF655436 DXB655436 EGX655436 EQT655436 FAP655436 FKL655436 FUH655436 GED655436 GNZ655436 GXV655436 HHR655436 HRN655436 IBJ655436 ILF655436 IVB655436 JEX655436 JOT655436 JYP655436 KIL655436 KSH655436 LCD655436 LLZ655436 LVV655436 MFR655436 MPN655436 MZJ655436 NJF655436 NTB655436 OCX655436 OMT655436 OWP655436 PGL655436 PQH655436 QAD655436 QJZ655436 QTV655436 RDR655436 RNN655436 RXJ655436 SHF655436 SRB655436 TAX655436 TKT655436 TUP655436 UEL655436 UOH655436 UYD655436 VHZ655436 VRV655436 WBR655436 WLN655436 WVJ655436 B720972 IX720972 ST720972 ACP720972 AML720972 AWH720972 BGD720972 BPZ720972 BZV720972 CJR720972 CTN720972 DDJ720972 DNF720972 DXB720972 EGX720972 EQT720972 FAP720972 FKL720972 FUH720972 GED720972 GNZ720972 GXV720972 HHR720972 HRN720972 IBJ720972 ILF720972 IVB720972 JEX720972 JOT720972 JYP720972 KIL720972 KSH720972 LCD720972 LLZ720972 LVV720972 MFR720972 MPN720972 MZJ720972 NJF720972 NTB720972 OCX720972 OMT720972 OWP720972 PGL720972 PQH720972 QAD720972 QJZ720972 QTV720972 RDR720972 RNN720972 RXJ720972 SHF720972 SRB720972 TAX720972 TKT720972 TUP720972 UEL720972 UOH720972 UYD720972 VHZ720972 VRV720972 WBR720972 WLN720972 WVJ720972 B786508 IX786508 ST786508 ACP786508 AML786508 AWH786508 BGD786508 BPZ786508 BZV786508 CJR786508 CTN786508 DDJ786508 DNF786508 DXB786508 EGX786508 EQT786508 FAP786508 FKL786508 FUH786508 GED786508 GNZ786508 GXV786508 HHR786508 HRN786508 IBJ786508 ILF786508 IVB786508 JEX786508 JOT786508 JYP786508 KIL786508 KSH786508 LCD786508 LLZ786508 LVV786508 MFR786508 MPN786508 MZJ786508 NJF786508 NTB786508 OCX786508 OMT786508 OWP786508 PGL786508 PQH786508 QAD786508 QJZ786508 QTV786508 RDR786508 RNN786508 RXJ786508 SHF786508 SRB786508 TAX786508 TKT786508 TUP786508 UEL786508 UOH786508 UYD786508 VHZ786508 VRV786508 WBR786508 WLN786508 WVJ786508 B852044 IX852044 ST852044 ACP852044 AML852044 AWH852044 BGD852044 BPZ852044 BZV852044 CJR852044 CTN852044 DDJ852044 DNF852044 DXB852044 EGX852044 EQT852044 FAP852044 FKL852044 FUH852044 GED852044 GNZ852044 GXV852044 HHR852044 HRN852044 IBJ852044 ILF852044 IVB852044 JEX852044 JOT852044 JYP852044 KIL852044 KSH852044 LCD852044 LLZ852044 LVV852044 MFR852044 MPN852044 MZJ852044 NJF852044 NTB852044 OCX852044 OMT852044 OWP852044 PGL852044 PQH852044 QAD852044 QJZ852044 QTV852044 RDR852044 RNN852044 RXJ852044 SHF852044 SRB852044 TAX852044 TKT852044 TUP852044 UEL852044 UOH852044 UYD852044 VHZ852044 VRV852044 WBR852044 WLN852044 WVJ852044 B917580 IX917580 ST917580 ACP917580 AML917580 AWH917580 BGD917580 BPZ917580 BZV917580 CJR917580 CTN917580 DDJ917580 DNF917580 DXB917580 EGX917580 EQT917580 FAP917580 FKL917580 FUH917580 GED917580 GNZ917580 GXV917580 HHR917580 HRN917580 IBJ917580 ILF917580 IVB917580 JEX917580 JOT917580 JYP917580 KIL917580 KSH917580 LCD917580 LLZ917580 LVV917580 MFR917580 MPN917580 MZJ917580 NJF917580 NTB917580 OCX917580 OMT917580 OWP917580 PGL917580 PQH917580 QAD917580 QJZ917580 QTV917580 RDR917580 RNN917580 RXJ917580 SHF917580 SRB917580 TAX917580 TKT917580 TUP917580 UEL917580 UOH917580 UYD917580 VHZ917580 VRV917580 WBR917580 WLN917580 WVJ917580 B983116 IX983116 ST983116 ACP983116 AML983116 AWH983116 BGD983116 BPZ983116 BZV983116 CJR983116 CTN983116 DDJ983116 DNF983116 DXB983116 EGX983116 EQT983116 FAP983116 FKL983116 FUH983116 GED983116 GNZ983116 GXV983116 HHR983116 HRN983116 IBJ983116 ILF983116 IVB983116 JEX983116 JOT983116 JYP983116 KIL983116 KSH983116 LCD983116 LLZ983116 LVV983116 MFR983116 MPN983116 MZJ983116 NJF983116 NTB983116 OCX983116 OMT983116 OWP983116 PGL983116 PQH983116 QAD983116 QJZ983116 QTV983116 RDR983116 RNN983116 RXJ983116 SHF983116 SRB983116 TAX983116 TKT983116 TUP983116 UEL983116 UOH983116 UYD983116 VHZ983116 VRV983116 WBR983116 WLN983116 WVJ983116" xr:uid="{5C88FB64-E81F-4701-8BAD-79DAEDCFE9AE}">
      <formula1>N72</formula1>
    </dataValidation>
  </dataValidations>
  <pageMargins left="0.70866141732283472" right="0.70866141732283472" top="0.55118110236220474" bottom="0.15748031496062992" header="0.31496062992125984" footer="0.31496062992125984"/>
  <pageSetup paperSize="9" scale="5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CDA52-528F-4536-B78A-A46321A50750}">
  <sheetPr>
    <tabColor rgb="FFFF0000"/>
    <pageSetUpPr fitToPage="1"/>
  </sheetPr>
  <dimension ref="B2:N37"/>
  <sheetViews>
    <sheetView showGridLines="0" view="pageBreakPreview" zoomScale="55" zoomScaleNormal="100" zoomScaleSheetLayoutView="55" workbookViewId="0">
      <selection activeCell="J11" sqref="J11"/>
    </sheetView>
  </sheetViews>
  <sheetFormatPr defaultColWidth="9" defaultRowHeight="15" x14ac:dyDescent="0.55000000000000004"/>
  <cols>
    <col min="1" max="1" width="1.33203125" style="128" customWidth="1"/>
    <col min="2" max="2" width="5" style="128" customWidth="1"/>
    <col min="3" max="3" width="20.25" style="128" bestFit="1" customWidth="1"/>
    <col min="4" max="4" width="11.08203125" style="128" customWidth="1"/>
    <col min="5" max="5" width="14.08203125" style="128" bestFit="1" customWidth="1"/>
    <col min="6" max="6" width="6" style="128" customWidth="1"/>
    <col min="7" max="7" width="6.83203125" style="128" customWidth="1"/>
    <col min="8" max="8" width="9" style="128"/>
    <col min="9" max="9" width="10.75" style="128" customWidth="1"/>
    <col min="10" max="10" width="11.58203125" style="128" customWidth="1"/>
    <col min="11" max="11" width="11.5" style="128" customWidth="1"/>
    <col min="12" max="12" width="1.08203125" style="128" customWidth="1"/>
    <col min="13" max="13" width="0" style="128" hidden="1" customWidth="1"/>
    <col min="14" max="16384" width="9" style="128"/>
  </cols>
  <sheetData>
    <row r="2" spans="2:14" ht="20.5" customHeight="1" x14ac:dyDescent="0.55000000000000004">
      <c r="B2" s="128" t="s">
        <v>131</v>
      </c>
    </row>
    <row r="3" spans="2:14" x14ac:dyDescent="0.55000000000000004">
      <c r="B3" s="321" t="s">
        <v>54</v>
      </c>
      <c r="C3" s="321"/>
      <c r="D3" s="321"/>
      <c r="E3" s="321"/>
    </row>
    <row r="4" spans="2:14" x14ac:dyDescent="0.55000000000000004">
      <c r="B4" s="321"/>
      <c r="C4" s="321"/>
      <c r="D4" s="321"/>
      <c r="E4" s="321"/>
      <c r="F4" s="129"/>
      <c r="G4" s="129"/>
      <c r="H4" s="129"/>
      <c r="I4" s="129"/>
      <c r="J4" s="129"/>
      <c r="K4" s="129"/>
    </row>
    <row r="5" spans="2:14" x14ac:dyDescent="0.55000000000000004">
      <c r="B5" s="7" t="s">
        <v>4</v>
      </c>
      <c r="K5" s="130"/>
    </row>
    <row r="6" spans="2:14" s="8" customFormat="1" ht="16.5" customHeight="1" x14ac:dyDescent="0.55000000000000004">
      <c r="B6" s="7" t="s">
        <v>55</v>
      </c>
      <c r="M6" s="9"/>
      <c r="N6" s="9"/>
    </row>
    <row r="7" spans="2:14" x14ac:dyDescent="0.55000000000000004">
      <c r="K7" s="130"/>
    </row>
    <row r="8" spans="2:14" ht="22.5" customHeight="1" x14ac:dyDescent="0.55000000000000004">
      <c r="I8" s="322" t="s">
        <v>56</v>
      </c>
      <c r="J8" s="322"/>
      <c r="K8" s="322"/>
    </row>
    <row r="9" spans="2:14" ht="22.5" customHeight="1" x14ac:dyDescent="0.55000000000000004">
      <c r="I9" s="322" t="s">
        <v>57</v>
      </c>
      <c r="J9" s="322"/>
      <c r="K9" s="322"/>
    </row>
    <row r="10" spans="2:14" ht="19.5" x14ac:dyDescent="0.55000000000000004">
      <c r="K10" s="131"/>
    </row>
    <row r="11" spans="2:14" ht="22.5" x14ac:dyDescent="0.55000000000000004">
      <c r="J11" s="10"/>
      <c r="K11" s="132" t="s">
        <v>58</v>
      </c>
    </row>
    <row r="12" spans="2:14" s="134" customFormat="1" ht="16" x14ac:dyDescent="0.55000000000000004">
      <c r="B12" s="133" t="s">
        <v>59</v>
      </c>
    </row>
    <row r="13" spans="2:14" s="134" customFormat="1" ht="16" x14ac:dyDescent="0.55000000000000004">
      <c r="B13" s="133" t="s">
        <v>60</v>
      </c>
    </row>
    <row r="15" spans="2:14" x14ac:dyDescent="0.55000000000000004">
      <c r="B15" s="128" t="s">
        <v>61</v>
      </c>
    </row>
    <row r="16" spans="2:14" x14ac:dyDescent="0.55000000000000004">
      <c r="H16" s="135" t="s">
        <v>62</v>
      </c>
    </row>
    <row r="17" spans="2:13" x14ac:dyDescent="0.55000000000000004">
      <c r="B17" s="128" t="s">
        <v>63</v>
      </c>
    </row>
    <row r="19" spans="2:13" x14ac:dyDescent="0.55000000000000004">
      <c r="B19" s="128" t="s">
        <v>64</v>
      </c>
    </row>
    <row r="21" spans="2:13" x14ac:dyDescent="0.55000000000000004">
      <c r="B21" s="128" t="s">
        <v>65</v>
      </c>
    </row>
    <row r="23" spans="2:13" x14ac:dyDescent="0.55000000000000004">
      <c r="B23" s="128" t="s">
        <v>66</v>
      </c>
      <c r="G23" s="128" t="s">
        <v>67</v>
      </c>
    </row>
    <row r="24" spans="2:13" ht="15.5" thickBot="1" x14ac:dyDescent="0.6"/>
    <row r="25" spans="2:13" ht="20" thickBot="1" x14ac:dyDescent="0.6">
      <c r="C25" s="136" t="s">
        <v>68</v>
      </c>
      <c r="D25" s="137" t="s">
        <v>69</v>
      </c>
      <c r="E25" s="138" t="s">
        <v>70</v>
      </c>
      <c r="I25" s="323" t="s">
        <v>71</v>
      </c>
      <c r="J25" s="323"/>
    </row>
    <row r="26" spans="2:13" ht="16" thickTop="1" thickBot="1" x14ac:dyDescent="0.6">
      <c r="C26" s="139">
        <v>2.2000000000000002</v>
      </c>
      <c r="D26" s="140"/>
      <c r="E26" s="141" t="str">
        <f>IF(D26="","",C26*D26)</f>
        <v/>
      </c>
    </row>
    <row r="27" spans="2:13" x14ac:dyDescent="0.55000000000000004">
      <c r="C27" s="142">
        <v>2.8</v>
      </c>
      <c r="D27" s="140"/>
      <c r="E27" s="143" t="str">
        <f t="shared" ref="E27:E36" si="0">IF(D27="","",C27*D27)</f>
        <v/>
      </c>
      <c r="H27" s="315" t="s">
        <v>69</v>
      </c>
      <c r="I27" s="317" t="str">
        <f>IF(D37&lt;=10,"OK","NG")</f>
        <v>OK</v>
      </c>
      <c r="J27" s="318"/>
    </row>
    <row r="28" spans="2:13" ht="15.5" thickBot="1" x14ac:dyDescent="0.6">
      <c r="C28" s="142">
        <v>3.6</v>
      </c>
      <c r="D28" s="140"/>
      <c r="E28" s="143" t="str">
        <f t="shared" si="0"/>
        <v/>
      </c>
      <c r="H28" s="316"/>
      <c r="I28" s="319"/>
      <c r="J28" s="320"/>
      <c r="M28" s="128">
        <v>1</v>
      </c>
    </row>
    <row r="29" spans="2:13" x14ac:dyDescent="0.55000000000000004">
      <c r="C29" s="142">
        <v>4.5</v>
      </c>
      <c r="D29" s="140"/>
      <c r="E29" s="143" t="str">
        <f t="shared" si="0"/>
        <v/>
      </c>
      <c r="M29" s="128">
        <v>2</v>
      </c>
    </row>
    <row r="30" spans="2:13" ht="15.5" thickBot="1" x14ac:dyDescent="0.6">
      <c r="C30" s="142">
        <v>5.6</v>
      </c>
      <c r="D30" s="140"/>
      <c r="E30" s="143" t="str">
        <f t="shared" si="0"/>
        <v/>
      </c>
      <c r="M30" s="128">
        <v>3</v>
      </c>
    </row>
    <row r="31" spans="2:13" x14ac:dyDescent="0.55000000000000004">
      <c r="C31" s="142">
        <v>7.1</v>
      </c>
      <c r="D31" s="140"/>
      <c r="E31" s="143" t="str">
        <f t="shared" si="0"/>
        <v/>
      </c>
      <c r="H31" s="315" t="s">
        <v>72</v>
      </c>
      <c r="I31" s="317" t="str">
        <f>IF(E37&lt;28,"NG",IF(E37&lt;=56,"OK","NG"))</f>
        <v>NG</v>
      </c>
      <c r="J31" s="318"/>
      <c r="M31" s="128">
        <v>4</v>
      </c>
    </row>
    <row r="32" spans="2:13" ht="15.5" thickBot="1" x14ac:dyDescent="0.6">
      <c r="C32" s="144">
        <v>8</v>
      </c>
      <c r="D32" s="140"/>
      <c r="E32" s="143" t="str">
        <f t="shared" si="0"/>
        <v/>
      </c>
      <c r="H32" s="316"/>
      <c r="I32" s="319"/>
      <c r="J32" s="320"/>
      <c r="M32" s="128">
        <v>5</v>
      </c>
    </row>
    <row r="33" spans="3:13" x14ac:dyDescent="0.55000000000000004">
      <c r="C33" s="144">
        <v>9</v>
      </c>
      <c r="D33" s="140"/>
      <c r="E33" s="143" t="str">
        <f t="shared" si="0"/>
        <v/>
      </c>
      <c r="M33" s="128">
        <v>6</v>
      </c>
    </row>
    <row r="34" spans="3:13" x14ac:dyDescent="0.55000000000000004">
      <c r="C34" s="142">
        <v>11.2</v>
      </c>
      <c r="D34" s="140"/>
      <c r="E34" s="143" t="str">
        <f t="shared" si="0"/>
        <v/>
      </c>
      <c r="M34" s="128">
        <v>7</v>
      </c>
    </row>
    <row r="35" spans="3:13" x14ac:dyDescent="0.55000000000000004">
      <c r="C35" s="144">
        <v>14</v>
      </c>
      <c r="D35" s="140"/>
      <c r="E35" s="143" t="str">
        <f t="shared" si="0"/>
        <v/>
      </c>
      <c r="G35" s="145"/>
      <c r="H35" s="128" t="s">
        <v>73</v>
      </c>
      <c r="M35" s="128">
        <v>8</v>
      </c>
    </row>
    <row r="36" spans="3:13" ht="15.5" thickBot="1" x14ac:dyDescent="0.6">
      <c r="C36" s="146">
        <v>16</v>
      </c>
      <c r="D36" s="147"/>
      <c r="E36" s="148" t="str">
        <f t="shared" si="0"/>
        <v/>
      </c>
      <c r="M36" s="128">
        <v>9</v>
      </c>
    </row>
    <row r="37" spans="3:13" ht="16" thickTop="1" thickBot="1" x14ac:dyDescent="0.6">
      <c r="C37" s="149" t="s">
        <v>74</v>
      </c>
      <c r="D37" s="150">
        <f>SUM(D26:D36)</f>
        <v>0</v>
      </c>
      <c r="E37" s="151">
        <f>SUM(E26:E36)</f>
        <v>0</v>
      </c>
      <c r="M37" s="128">
        <v>10</v>
      </c>
    </row>
  </sheetData>
  <sheetProtection formatCells="0" selectLockedCells="1"/>
  <mergeCells count="8">
    <mergeCell ref="H31:H32"/>
    <mergeCell ref="I31:J32"/>
    <mergeCell ref="B3:E4"/>
    <mergeCell ref="I8:K8"/>
    <mergeCell ref="I9:K9"/>
    <mergeCell ref="I25:J25"/>
    <mergeCell ref="H27:H28"/>
    <mergeCell ref="I27:J28"/>
  </mergeCells>
  <phoneticPr fontId="14"/>
  <dataValidations count="1">
    <dataValidation type="list" allowBlank="1" showInputMessage="1" showErrorMessage="1" sqref="D26:D36" xr:uid="{3A829C12-07BA-429D-A322-0D873AA1CE50}">
      <formula1>$M$27:$M$37</formula1>
    </dataValidation>
  </dataValidations>
  <pageMargins left="0.70866141732283472" right="0.70866141732283472" top="0.74803149606299213" bottom="0.74803149606299213" header="0.31496062992125984" footer="0.31496062992125984"/>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8AB15-FCB6-407D-9CE6-6C26BC6DF5D9}">
  <sheetPr>
    <tabColor rgb="FFFF0000"/>
    <pageSetUpPr fitToPage="1"/>
  </sheetPr>
  <dimension ref="B1:N35"/>
  <sheetViews>
    <sheetView showGridLines="0" view="pageBreakPreview" zoomScale="55" zoomScaleNormal="100" zoomScaleSheetLayoutView="55" workbookViewId="0">
      <selection activeCell="B10" sqref="B10:B11"/>
    </sheetView>
  </sheetViews>
  <sheetFormatPr defaultColWidth="9" defaultRowHeight="15" x14ac:dyDescent="0.55000000000000004"/>
  <cols>
    <col min="1" max="1" width="1.33203125" style="128" customWidth="1"/>
    <col min="2" max="2" width="5" style="128" customWidth="1"/>
    <col min="3" max="3" width="20.25" style="128" bestFit="1" customWidth="1"/>
    <col min="4" max="4" width="11.08203125" style="128" customWidth="1"/>
    <col min="5" max="5" width="14.08203125" style="128" bestFit="1" customWidth="1"/>
    <col min="6" max="6" width="6" style="128" customWidth="1"/>
    <col min="7" max="7" width="6.83203125" style="128" customWidth="1"/>
    <col min="8" max="8" width="9" style="128"/>
    <col min="9" max="9" width="10.75" style="128" customWidth="1"/>
    <col min="10" max="10" width="11.58203125" style="128" customWidth="1"/>
    <col min="11" max="11" width="11.5" style="128" customWidth="1"/>
    <col min="12" max="12" width="1.25" style="128" customWidth="1"/>
    <col min="13" max="13" width="0" style="128" hidden="1" customWidth="1"/>
    <col min="14" max="16384" width="9" style="128"/>
  </cols>
  <sheetData>
    <row r="1" spans="2:14" x14ac:dyDescent="0.55000000000000004">
      <c r="B1" s="321" t="s">
        <v>54</v>
      </c>
      <c r="C1" s="321"/>
      <c r="D1" s="321"/>
      <c r="E1" s="321"/>
    </row>
    <row r="2" spans="2:14" x14ac:dyDescent="0.55000000000000004">
      <c r="B2" s="321"/>
      <c r="C2" s="321"/>
      <c r="D2" s="321"/>
      <c r="E2" s="321"/>
      <c r="F2" s="129"/>
      <c r="G2" s="129"/>
      <c r="H2" s="129"/>
      <c r="I2" s="129"/>
      <c r="J2" s="129"/>
      <c r="K2" s="129"/>
    </row>
    <row r="3" spans="2:14" x14ac:dyDescent="0.55000000000000004">
      <c r="B3" s="7" t="s">
        <v>4</v>
      </c>
      <c r="K3" s="130"/>
    </row>
    <row r="4" spans="2:14" s="8" customFormat="1" ht="16.5" customHeight="1" x14ac:dyDescent="0.55000000000000004">
      <c r="B4" s="7" t="s">
        <v>55</v>
      </c>
      <c r="M4" s="9"/>
      <c r="N4" s="9"/>
    </row>
    <row r="5" spans="2:14" x14ac:dyDescent="0.55000000000000004">
      <c r="B5" s="7"/>
      <c r="K5" s="130"/>
    </row>
    <row r="6" spans="2:14" ht="22.5" customHeight="1" x14ac:dyDescent="0.55000000000000004">
      <c r="I6" s="322" t="s">
        <v>56</v>
      </c>
      <c r="J6" s="322"/>
      <c r="K6" s="322"/>
    </row>
    <row r="7" spans="2:14" ht="22.5" customHeight="1" x14ac:dyDescent="0.55000000000000004">
      <c r="I7" s="322" t="s">
        <v>57</v>
      </c>
      <c r="J7" s="322"/>
      <c r="K7" s="322"/>
    </row>
    <row r="8" spans="2:14" ht="19.5" x14ac:dyDescent="0.55000000000000004">
      <c r="K8" s="131"/>
    </row>
    <row r="9" spans="2:14" ht="22.5" x14ac:dyDescent="0.55000000000000004">
      <c r="J9" s="10">
        <v>2</v>
      </c>
      <c r="K9" s="132" t="s">
        <v>58</v>
      </c>
    </row>
    <row r="10" spans="2:14" s="134" customFormat="1" ht="16" x14ac:dyDescent="0.55000000000000004">
      <c r="B10" s="133" t="s">
        <v>59</v>
      </c>
    </row>
    <row r="11" spans="2:14" s="134" customFormat="1" ht="16" x14ac:dyDescent="0.55000000000000004">
      <c r="B11" s="133" t="s">
        <v>60</v>
      </c>
    </row>
    <row r="13" spans="2:14" x14ac:dyDescent="0.55000000000000004">
      <c r="B13" s="128" t="s">
        <v>61</v>
      </c>
    </row>
    <row r="14" spans="2:14" x14ac:dyDescent="0.55000000000000004">
      <c r="H14" s="135" t="s">
        <v>62</v>
      </c>
    </row>
    <row r="15" spans="2:14" x14ac:dyDescent="0.55000000000000004">
      <c r="B15" s="128" t="s">
        <v>63</v>
      </c>
    </row>
    <row r="17" spans="2:13" x14ac:dyDescent="0.55000000000000004">
      <c r="B17" s="128" t="s">
        <v>64</v>
      </c>
    </row>
    <row r="19" spans="2:13" x14ac:dyDescent="0.55000000000000004">
      <c r="B19" s="128" t="s">
        <v>65</v>
      </c>
    </row>
    <row r="21" spans="2:13" x14ac:dyDescent="0.55000000000000004">
      <c r="B21" s="128" t="s">
        <v>66</v>
      </c>
      <c r="G21" s="128" t="s">
        <v>67</v>
      </c>
    </row>
    <row r="22" spans="2:13" ht="15.5" thickBot="1" x14ac:dyDescent="0.6"/>
    <row r="23" spans="2:13" ht="20" thickBot="1" x14ac:dyDescent="0.6">
      <c r="C23" s="136" t="s">
        <v>68</v>
      </c>
      <c r="D23" s="137" t="s">
        <v>69</v>
      </c>
      <c r="E23" s="138" t="s">
        <v>70</v>
      </c>
      <c r="I23" s="323" t="s">
        <v>71</v>
      </c>
      <c r="J23" s="323"/>
    </row>
    <row r="24" spans="2:13" ht="16" thickTop="1" thickBot="1" x14ac:dyDescent="0.6">
      <c r="C24" s="139">
        <v>2.2000000000000002</v>
      </c>
      <c r="D24" s="140"/>
      <c r="E24" s="141" t="str">
        <f>IF(D24="","",C24*D24)</f>
        <v/>
      </c>
    </row>
    <row r="25" spans="2:13" x14ac:dyDescent="0.55000000000000004">
      <c r="C25" s="142">
        <v>2.8</v>
      </c>
      <c r="D25" s="140"/>
      <c r="E25" s="143" t="str">
        <f t="shared" ref="E25:E34" si="0">IF(D25="","",C25*D25)</f>
        <v/>
      </c>
      <c r="H25" s="315" t="s">
        <v>69</v>
      </c>
      <c r="I25" s="317" t="str">
        <f>IF(D35&lt;=10,"OK","NG")</f>
        <v>OK</v>
      </c>
      <c r="J25" s="318"/>
    </row>
    <row r="26" spans="2:13" ht="15.5" thickBot="1" x14ac:dyDescent="0.6">
      <c r="C26" s="142">
        <v>3.6</v>
      </c>
      <c r="D26" s="140"/>
      <c r="E26" s="143" t="str">
        <f t="shared" si="0"/>
        <v/>
      </c>
      <c r="H26" s="316"/>
      <c r="I26" s="319"/>
      <c r="J26" s="320"/>
      <c r="M26" s="128">
        <v>1</v>
      </c>
    </row>
    <row r="27" spans="2:13" x14ac:dyDescent="0.55000000000000004">
      <c r="C27" s="142">
        <v>4.5</v>
      </c>
      <c r="D27" s="140"/>
      <c r="E27" s="143" t="str">
        <f t="shared" si="0"/>
        <v/>
      </c>
      <c r="M27" s="128">
        <v>2</v>
      </c>
    </row>
    <row r="28" spans="2:13" ht="15.5" thickBot="1" x14ac:dyDescent="0.6">
      <c r="C28" s="142">
        <v>5.6</v>
      </c>
      <c r="D28" s="140"/>
      <c r="E28" s="143" t="str">
        <f t="shared" si="0"/>
        <v/>
      </c>
      <c r="M28" s="128">
        <v>3</v>
      </c>
    </row>
    <row r="29" spans="2:13" x14ac:dyDescent="0.55000000000000004">
      <c r="C29" s="142">
        <v>7.1</v>
      </c>
      <c r="D29" s="140">
        <v>3</v>
      </c>
      <c r="E29" s="143">
        <f t="shared" si="0"/>
        <v>21.299999999999997</v>
      </c>
      <c r="H29" s="315" t="s">
        <v>72</v>
      </c>
      <c r="I29" s="317" t="str">
        <f>IF(E35&lt;28,"NG",IF(E35&lt;=56,"OK","NG"))</f>
        <v>OK</v>
      </c>
      <c r="J29" s="318"/>
      <c r="M29" s="128">
        <v>4</v>
      </c>
    </row>
    <row r="30" spans="2:13" ht="15.5" thickBot="1" x14ac:dyDescent="0.6">
      <c r="C30" s="144">
        <v>8</v>
      </c>
      <c r="D30" s="140"/>
      <c r="E30" s="143" t="str">
        <f t="shared" si="0"/>
        <v/>
      </c>
      <c r="H30" s="316"/>
      <c r="I30" s="319"/>
      <c r="J30" s="320"/>
      <c r="M30" s="128">
        <v>5</v>
      </c>
    </row>
    <row r="31" spans="2:13" x14ac:dyDescent="0.55000000000000004">
      <c r="C31" s="144">
        <v>9</v>
      </c>
      <c r="D31" s="140"/>
      <c r="E31" s="143" t="str">
        <f t="shared" si="0"/>
        <v/>
      </c>
      <c r="M31" s="128">
        <v>6</v>
      </c>
    </row>
    <row r="32" spans="2:13" x14ac:dyDescent="0.55000000000000004">
      <c r="C32" s="142">
        <v>11.2</v>
      </c>
      <c r="D32" s="140">
        <v>3</v>
      </c>
      <c r="E32" s="143">
        <f t="shared" si="0"/>
        <v>33.599999999999994</v>
      </c>
      <c r="M32" s="128">
        <v>7</v>
      </c>
    </row>
    <row r="33" spans="3:13" x14ac:dyDescent="0.55000000000000004">
      <c r="C33" s="144">
        <v>14</v>
      </c>
      <c r="D33" s="140"/>
      <c r="E33" s="143" t="str">
        <f t="shared" si="0"/>
        <v/>
      </c>
      <c r="G33" s="145"/>
      <c r="H33" s="128" t="s">
        <v>73</v>
      </c>
      <c r="M33" s="128">
        <v>8</v>
      </c>
    </row>
    <row r="34" spans="3:13" ht="15.5" thickBot="1" x14ac:dyDescent="0.6">
      <c r="C34" s="146">
        <v>16</v>
      </c>
      <c r="D34" s="147"/>
      <c r="E34" s="148" t="str">
        <f t="shared" si="0"/>
        <v/>
      </c>
      <c r="M34" s="128">
        <v>9</v>
      </c>
    </row>
    <row r="35" spans="3:13" ht="16" thickTop="1" thickBot="1" x14ac:dyDescent="0.6">
      <c r="C35" s="149" t="s">
        <v>74</v>
      </c>
      <c r="D35" s="150">
        <f>SUM(D24:D34)</f>
        <v>6</v>
      </c>
      <c r="E35" s="151">
        <f>SUM(E24:E34)</f>
        <v>54.899999999999991</v>
      </c>
      <c r="M35" s="128">
        <v>10</v>
      </c>
    </row>
  </sheetData>
  <sheetProtection formatCells="0" selectLockedCells="1"/>
  <mergeCells count="8">
    <mergeCell ref="H29:H30"/>
    <mergeCell ref="I29:J30"/>
    <mergeCell ref="B1:E2"/>
    <mergeCell ref="I6:K6"/>
    <mergeCell ref="I7:K7"/>
    <mergeCell ref="I23:J23"/>
    <mergeCell ref="H25:H26"/>
    <mergeCell ref="I25:J26"/>
  </mergeCells>
  <phoneticPr fontId="14"/>
  <dataValidations count="1">
    <dataValidation type="list" allowBlank="1" showInputMessage="1" showErrorMessage="1" sqref="D24:D34" xr:uid="{5DF1A130-99CA-4390-A617-C08FA8FA5771}">
      <formula1>$M$25:$M$35</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60F6A-8C1C-47AF-A8EA-6605FBE5D656}">
  <sheetPr>
    <tabColor rgb="FF00B0F0"/>
    <pageSetUpPr fitToPage="1"/>
  </sheetPr>
  <dimension ref="B1:O45"/>
  <sheetViews>
    <sheetView view="pageBreakPreview" zoomScale="55" zoomScaleNormal="100" zoomScaleSheetLayoutView="55" workbookViewId="0">
      <selection activeCell="M7" sqref="M7"/>
    </sheetView>
  </sheetViews>
  <sheetFormatPr defaultColWidth="9" defaultRowHeight="20" x14ac:dyDescent="0.55000000000000004"/>
  <cols>
    <col min="1" max="1" width="0.83203125" style="8" customWidth="1"/>
    <col min="2" max="2" width="3.58203125" style="8" customWidth="1"/>
    <col min="3" max="3" width="4.83203125" style="8" customWidth="1"/>
    <col min="4" max="4" width="5.75" style="8" customWidth="1"/>
    <col min="5" max="5" width="16.58203125" style="8" customWidth="1"/>
    <col min="6" max="6" width="6.33203125" style="8" customWidth="1"/>
    <col min="7" max="7" width="9.33203125" style="8" hidden="1" customWidth="1"/>
    <col min="8" max="8" width="10.5" style="8" customWidth="1"/>
    <col min="9" max="9" width="11.5" style="8" hidden="1" customWidth="1"/>
    <col min="10" max="10" width="14" style="8" customWidth="1"/>
    <col min="11" max="11" width="11.5" style="8" hidden="1" customWidth="1"/>
    <col min="12" max="12" width="13.58203125" style="8" customWidth="1"/>
    <col min="13" max="13" width="12.83203125" style="8" customWidth="1"/>
    <col min="14" max="14" width="15.25" style="8" customWidth="1"/>
    <col min="15" max="15" width="0.75" style="8" customWidth="1"/>
    <col min="16" max="16384" width="9" style="8"/>
  </cols>
  <sheetData>
    <row r="1" spans="2:14" x14ac:dyDescent="0.55000000000000004">
      <c r="B1" s="365" t="s">
        <v>132</v>
      </c>
    </row>
    <row r="2" spans="2:14" ht="14" customHeight="1" x14ac:dyDescent="0.55000000000000004">
      <c r="B2" s="355" t="s">
        <v>54</v>
      </c>
      <c r="C2" s="355"/>
      <c r="D2" s="355"/>
      <c r="E2" s="355"/>
      <c r="F2" s="355"/>
      <c r="G2" s="152"/>
      <c r="H2" s="152"/>
    </row>
    <row r="3" spans="2:14" ht="14.25" customHeight="1" x14ac:dyDescent="0.55000000000000004">
      <c r="B3" s="355"/>
      <c r="C3" s="355"/>
      <c r="D3" s="355"/>
      <c r="E3" s="355"/>
      <c r="F3" s="355"/>
      <c r="G3" s="152"/>
      <c r="H3" s="152"/>
    </row>
    <row r="4" spans="2:14" ht="16.5" customHeight="1" x14ac:dyDescent="0.55000000000000004">
      <c r="B4" s="7" t="s">
        <v>4</v>
      </c>
      <c r="M4" s="356" t="s">
        <v>75</v>
      </c>
      <c r="N4" s="356"/>
    </row>
    <row r="5" spans="2:14" ht="16.5" customHeight="1" x14ac:dyDescent="0.55000000000000004">
      <c r="B5" s="7" t="s">
        <v>5</v>
      </c>
      <c r="M5" s="9"/>
      <c r="N5" s="9"/>
    </row>
    <row r="6" spans="2:14" x14ac:dyDescent="0.55000000000000004">
      <c r="M6" s="9"/>
      <c r="N6" s="9"/>
    </row>
    <row r="7" spans="2:14" ht="17.25" customHeight="1" x14ac:dyDescent="0.55000000000000004">
      <c r="B7" s="133" t="s">
        <v>76</v>
      </c>
      <c r="C7" s="132"/>
      <c r="D7" s="132"/>
      <c r="E7" s="132"/>
      <c r="F7" s="132"/>
      <c r="G7" s="132"/>
      <c r="H7" s="132"/>
      <c r="I7" s="132"/>
      <c r="J7" s="132"/>
      <c r="K7" s="132"/>
      <c r="L7" s="132"/>
      <c r="M7" s="10"/>
      <c r="N7" s="132" t="s">
        <v>58</v>
      </c>
    </row>
    <row r="9" spans="2:14" ht="20.5" thickBot="1" x14ac:dyDescent="0.6">
      <c r="B9" s="153" t="s">
        <v>77</v>
      </c>
    </row>
    <row r="10" spans="2:14" ht="25.5" customHeight="1" thickBot="1" x14ac:dyDescent="0.6">
      <c r="C10" s="154" t="s">
        <v>78</v>
      </c>
      <c r="D10" s="155"/>
      <c r="E10" s="155"/>
      <c r="F10" s="155"/>
      <c r="G10" s="156"/>
      <c r="J10" s="12"/>
      <c r="L10" s="13" t="s">
        <v>9</v>
      </c>
    </row>
    <row r="11" spans="2:14" ht="21.75" customHeight="1" thickBot="1" x14ac:dyDescent="0.6">
      <c r="C11" s="357" t="s">
        <v>79</v>
      </c>
      <c r="D11" s="358"/>
      <c r="E11" s="157"/>
      <c r="F11" s="158" t="s">
        <v>80</v>
      </c>
      <c r="G11" s="159"/>
      <c r="H11" s="359"/>
      <c r="I11" s="360"/>
      <c r="J11" s="360"/>
      <c r="K11" s="160"/>
      <c r="L11" s="161"/>
      <c r="M11" s="162"/>
    </row>
    <row r="12" spans="2:14" ht="21.75" customHeight="1" thickBot="1" x14ac:dyDescent="0.6">
      <c r="C12" s="361" t="s">
        <v>81</v>
      </c>
      <c r="D12" s="362"/>
      <c r="E12" s="163"/>
      <c r="F12" s="164" t="s">
        <v>82</v>
      </c>
      <c r="G12" s="165"/>
      <c r="H12" s="166" t="s">
        <v>83</v>
      </c>
      <c r="I12" s="167"/>
      <c r="J12" s="168" t="str">
        <f>IF(ISERROR(VLOOKUP(E12,'[1]ANブレーカー容量別突入電流、消費電力値'!A1:D4,2,FALSE)),"",(VLOOKUP(E12,'[1]ANブレーカー容量別突入電流、消費電力値'!A1:D4,2,FALSE)))</f>
        <v/>
      </c>
      <c r="K12" s="169"/>
      <c r="L12" s="170" t="s">
        <v>84</v>
      </c>
    </row>
    <row r="13" spans="2:14" ht="12" customHeight="1" x14ac:dyDescent="0.55000000000000004">
      <c r="C13" s="171" t="s">
        <v>85</v>
      </c>
      <c r="D13" s="172"/>
      <c r="E13" s="173"/>
      <c r="F13" s="173"/>
      <c r="G13" s="173"/>
      <c r="H13" s="173"/>
      <c r="I13" s="173"/>
      <c r="J13" s="173"/>
      <c r="K13" s="173"/>
      <c r="L13" s="173"/>
    </row>
    <row r="14" spans="2:14" ht="20.25" customHeight="1" thickBot="1" x14ac:dyDescent="0.6">
      <c r="C14" s="174" t="s">
        <v>86</v>
      </c>
      <c r="D14" s="161"/>
      <c r="E14" s="175"/>
      <c r="F14" s="175"/>
      <c r="G14" s="175"/>
      <c r="H14" s="175"/>
      <c r="I14" s="175"/>
      <c r="J14" s="175"/>
      <c r="K14" s="175"/>
      <c r="L14" s="175"/>
    </row>
    <row r="15" spans="2:14" ht="21.75" customHeight="1" thickBot="1" x14ac:dyDescent="0.6">
      <c r="C15" s="363" t="s">
        <v>87</v>
      </c>
      <c r="D15" s="364"/>
      <c r="E15" s="176" t="s">
        <v>88</v>
      </c>
      <c r="F15" s="177" t="s">
        <v>89</v>
      </c>
      <c r="G15" s="178" t="s">
        <v>90</v>
      </c>
      <c r="H15" s="179" t="s">
        <v>91</v>
      </c>
      <c r="I15" s="179" t="s">
        <v>92</v>
      </c>
      <c r="J15" s="180" t="s">
        <v>93</v>
      </c>
      <c r="K15" s="181" t="s">
        <v>94</v>
      </c>
      <c r="L15" s="182" t="s">
        <v>95</v>
      </c>
      <c r="M15" s="182" t="s">
        <v>96</v>
      </c>
      <c r="N15" s="182" t="s">
        <v>97</v>
      </c>
    </row>
    <row r="16" spans="2:14" ht="19" customHeight="1" x14ac:dyDescent="0.55000000000000004">
      <c r="C16" s="349" t="s">
        <v>98</v>
      </c>
      <c r="D16" s="183">
        <v>1</v>
      </c>
      <c r="E16" s="184"/>
      <c r="F16" s="185"/>
      <c r="G16" s="186" t="str">
        <f>IF(ISERROR(VLOOKUP(E16,'[1]ＡＮ室内機ﾃﾞｰﾀ（消さない）'!$A$1:$F$49,3,FALSE)),"",VLOOKUP(E16,'[1]ＡＮ室内機ﾃﾞｰﾀ（消さない）'!$A$1:$F$49,3,FALSE))</f>
        <v/>
      </c>
      <c r="H16" s="186" t="str">
        <f>IF(ISERROR(F16*G16),"",(F16*G16))</f>
        <v/>
      </c>
      <c r="I16" s="186" t="str">
        <f>IF(ISERROR(VLOOKUP(E16,'[1]ＡＮ室内機ﾃﾞｰﾀ（消さない）'!$A$1:$F$49,4,FALSE)),"",VLOOKUP(E16,'[1]ＡＮ室内機ﾃﾞｰﾀ（消さない）'!$A$1:$F$49,4,FALSE))</f>
        <v/>
      </c>
      <c r="J16" s="186" t="str">
        <f>IF(ISERROR(F16*I16),"",(F16*I16))</f>
        <v/>
      </c>
      <c r="K16" s="187" t="str">
        <f>IF(ISERROR(IF($E$11=50,VLOOKUP(E16,'[1]ＡＮ室内機ﾃﾞｰﾀ（消さない）'!$A$1:$F$49,5,FALSE),IF($E$11=60,VLOOKUP(E16,'[1]ＡＮ室内機ﾃﾞｰﾀ（消さない）'!$A$1:$F$49,6,FALSE),""))),"",IF($E$11=50,VLOOKUP(E16,'[1]ＡＮ室内機ﾃﾞｰﾀ（消さない）'!A$1:$F$49,5,FALSE),IF($E$11=60,VLOOKUP(E16,'[1]ＡＮ室内機ﾃﾞｰﾀ（消さない）'!$A$1:$F$49,6,FALSE),"")))</f>
        <v/>
      </c>
      <c r="L16" s="188" t="str">
        <f>IF(ISERROR(F16*K16),"",(F16*K16))</f>
        <v/>
      </c>
      <c r="M16" s="189"/>
      <c r="N16" s="190">
        <f>IF(M16="〇",H16,0)</f>
        <v>0</v>
      </c>
    </row>
    <row r="17" spans="2:14" ht="19" customHeight="1" x14ac:dyDescent="0.55000000000000004">
      <c r="C17" s="350"/>
      <c r="D17" s="191">
        <v>2</v>
      </c>
      <c r="E17" s="192"/>
      <c r="F17" s="193"/>
      <c r="G17" s="194" t="str">
        <f>IF(ISERROR(VLOOKUP(E17,'[1]ＡＮ室内機ﾃﾞｰﾀ（消さない）'!$A$1:$F$49,3,FALSE)),"",VLOOKUP(E17,'[1]ＡＮ室内機ﾃﾞｰﾀ（消さない）'!$A$1:$F$49,3,FALSE))</f>
        <v/>
      </c>
      <c r="H17" s="194" t="str">
        <f>IF(ISERROR(F17*G17),"",(F17*G17))</f>
        <v/>
      </c>
      <c r="I17" s="194" t="str">
        <f>IF(ISERROR(VLOOKUP(E17,'[1]ＡＮ室内機ﾃﾞｰﾀ（消さない）'!$A$1:$F$49,4,FALSE)),"",VLOOKUP(E17,'[1]ＡＮ室内機ﾃﾞｰﾀ（消さない）'!$A$1:$F$49,4,FALSE))</f>
        <v/>
      </c>
      <c r="J17" s="194" t="str">
        <f>IF(ISERROR(F17*I17),"",(F17*I17))</f>
        <v/>
      </c>
      <c r="K17" s="195" t="str">
        <f>IF(ISERROR(IF($E$11=50,VLOOKUP(E17,'[1]ＡＮ室内機ﾃﾞｰﾀ（消さない）'!$A$1:$F$49,5,FALSE),IF($E$11=60,VLOOKUP(E17,'[1]ＡＮ室内機ﾃﾞｰﾀ（消さない）'!$A$1:$F$49,6,FALSE),""))),"",IF($E$11=50,VLOOKUP(E17,'[1]ＡＮ室内機ﾃﾞｰﾀ（消さない）'!A$1:$F$49,5,FALSE),IF($E$11=60,VLOOKUP(E17,'[1]ＡＮ室内機ﾃﾞｰﾀ（消さない）'!$A$1:$F$49,6,FALSE),"")))</f>
        <v/>
      </c>
      <c r="L17" s="196" t="str">
        <f t="shared" ref="L17:L26" si="0">IF(ISERROR(F17*K17),"",(F17*K17))</f>
        <v/>
      </c>
      <c r="M17" s="197"/>
      <c r="N17" s="198">
        <f t="shared" ref="N17:N26" si="1">IF(M17="〇",H17,0)</f>
        <v>0</v>
      </c>
    </row>
    <row r="18" spans="2:14" ht="19" customHeight="1" x14ac:dyDescent="0.55000000000000004">
      <c r="C18" s="350"/>
      <c r="D18" s="191">
        <v>3</v>
      </c>
      <c r="E18" s="192"/>
      <c r="F18" s="193"/>
      <c r="G18" s="194" t="str">
        <f>IF(ISERROR(VLOOKUP(E18,'[1]ＡＮ室内機ﾃﾞｰﾀ（消さない）'!$A$1:$F$49,3,FALSE)),"",VLOOKUP(E18,'[1]ＡＮ室内機ﾃﾞｰﾀ（消さない）'!$A$1:$F$49,3,FALSE))</f>
        <v/>
      </c>
      <c r="H18" s="194" t="str">
        <f>IF(ISERROR(F18*G18),"",(F18*G18))</f>
        <v/>
      </c>
      <c r="I18" s="194" t="str">
        <f>IF(ISERROR(VLOOKUP(E18,'[1]ＡＮ室内機ﾃﾞｰﾀ（消さない）'!$A$1:$F$49,4,FALSE)),"",VLOOKUP(E18,'[1]ＡＮ室内機ﾃﾞｰﾀ（消さない）'!$A$1:$F$49,4,FALSE))</f>
        <v/>
      </c>
      <c r="J18" s="194" t="str">
        <f t="shared" ref="J18:J26" si="2">IF(ISERROR(F18*I18),"",(F18*I18))</f>
        <v/>
      </c>
      <c r="K18" s="195" t="str">
        <f>IF(ISERROR(IF($E$11=50,VLOOKUP(E18,'[1]ＡＮ室内機ﾃﾞｰﾀ（消さない）'!$A$1:$F$49,5,FALSE),IF($E$11=60,VLOOKUP(E18,'[1]ＡＮ室内機ﾃﾞｰﾀ（消さない）'!$A$1:$F$49,6,FALSE),""))),"",IF($E$11=50,VLOOKUP(E18,'[1]ＡＮ室内機ﾃﾞｰﾀ（消さない）'!A$1:$F$49,5,FALSE),IF($E$11=60,VLOOKUP(E18,'[1]ＡＮ室内機ﾃﾞｰﾀ（消さない）'!$A$1:$F$49,6,FALSE),"")))</f>
        <v/>
      </c>
      <c r="L18" s="196" t="str">
        <f t="shared" si="0"/>
        <v/>
      </c>
      <c r="M18" s="197"/>
      <c r="N18" s="198">
        <f t="shared" si="1"/>
        <v>0</v>
      </c>
    </row>
    <row r="19" spans="2:14" ht="19" customHeight="1" x14ac:dyDescent="0.55000000000000004">
      <c r="C19" s="350"/>
      <c r="D19" s="191">
        <v>4</v>
      </c>
      <c r="E19" s="192"/>
      <c r="F19" s="193"/>
      <c r="G19" s="194" t="str">
        <f>IF(ISERROR(VLOOKUP(E19,'[1]ＡＮ室内機ﾃﾞｰﾀ（消さない）'!$A$1:$F$49,3,FALSE)),"",VLOOKUP(E19,'[1]ＡＮ室内機ﾃﾞｰﾀ（消さない）'!$A$1:$F$49,3,FALSE))</f>
        <v/>
      </c>
      <c r="H19" s="194" t="str">
        <f t="shared" ref="H19:H26" si="3">IF(ISERROR(F19*G19),"",(F19*G19))</f>
        <v/>
      </c>
      <c r="I19" s="194" t="str">
        <f>IF(ISERROR(VLOOKUP(E19,'[1]ＡＮ室内機ﾃﾞｰﾀ（消さない）'!$A$1:$F$49,4,FALSE)),"",VLOOKUP(E19,'[1]ＡＮ室内機ﾃﾞｰﾀ（消さない）'!$A$1:$F$49,4,FALSE))</f>
        <v/>
      </c>
      <c r="J19" s="194" t="str">
        <f t="shared" si="2"/>
        <v/>
      </c>
      <c r="K19" s="195" t="str">
        <f>IF(ISERROR(IF($E$11=50,VLOOKUP(E19,'[1]ＡＮ室内機ﾃﾞｰﾀ（消さない）'!$A$1:$F$49,5,FALSE),IF($E$11=60,VLOOKUP(E19,'[1]ＡＮ室内機ﾃﾞｰﾀ（消さない）'!$A$1:$F$49,6,FALSE),""))),"",IF($E$11=50,VLOOKUP(E19,'[1]ＡＮ室内機ﾃﾞｰﾀ（消さない）'!A$1:$F$49,5,FALSE),IF($E$11=60,VLOOKUP(E19,'[1]ＡＮ室内機ﾃﾞｰﾀ（消さない）'!$A$1:$F$49,6,FALSE),"")))</f>
        <v/>
      </c>
      <c r="L19" s="196" t="str">
        <f t="shared" si="0"/>
        <v/>
      </c>
      <c r="M19" s="197"/>
      <c r="N19" s="198">
        <f t="shared" si="1"/>
        <v>0</v>
      </c>
    </row>
    <row r="20" spans="2:14" ht="19" customHeight="1" x14ac:dyDescent="0.55000000000000004">
      <c r="C20" s="350"/>
      <c r="D20" s="191">
        <v>5</v>
      </c>
      <c r="E20" s="192"/>
      <c r="F20" s="193"/>
      <c r="G20" s="194" t="str">
        <f>IF(ISERROR(VLOOKUP(E20,'[1]ＡＮ室内機ﾃﾞｰﾀ（消さない）'!$A$1:$F$49,3,FALSE)),"",VLOOKUP(E20,'[1]ＡＮ室内機ﾃﾞｰﾀ（消さない）'!$A$1:$F$49,3,FALSE))</f>
        <v/>
      </c>
      <c r="H20" s="194" t="str">
        <f t="shared" si="3"/>
        <v/>
      </c>
      <c r="I20" s="194" t="str">
        <f>IF(ISERROR(VLOOKUP(E20,'[1]ＡＮ室内機ﾃﾞｰﾀ（消さない）'!$A$1:$F$49,4,FALSE)),"",VLOOKUP(E20,'[1]ＡＮ室内機ﾃﾞｰﾀ（消さない）'!$A$1:$F$49,4,FALSE))</f>
        <v/>
      </c>
      <c r="J20" s="194" t="str">
        <f t="shared" si="2"/>
        <v/>
      </c>
      <c r="K20" s="195" t="str">
        <f>IF(ISERROR(IF($E$11=50,VLOOKUP(E20,'[1]ＡＮ室内機ﾃﾞｰﾀ（消さない）'!$A$1:$F$49,5,FALSE),IF($E$11=60,VLOOKUP(E20,'[1]ＡＮ室内機ﾃﾞｰﾀ（消さない）'!$A$1:$F$49,6,FALSE),""))),"",IF($E$11=50,VLOOKUP(E20,'[1]ＡＮ室内機ﾃﾞｰﾀ（消さない）'!A$1:$F$49,5,FALSE),IF($E$11=60,VLOOKUP(E20,'[1]ＡＮ室内機ﾃﾞｰﾀ（消さない）'!$A$1:$F$49,6,FALSE),"")))</f>
        <v/>
      </c>
      <c r="L20" s="196" t="str">
        <f t="shared" si="0"/>
        <v/>
      </c>
      <c r="M20" s="197"/>
      <c r="N20" s="198">
        <f t="shared" si="1"/>
        <v>0</v>
      </c>
    </row>
    <row r="21" spans="2:14" ht="19" customHeight="1" x14ac:dyDescent="0.55000000000000004">
      <c r="C21" s="350"/>
      <c r="D21" s="191">
        <v>6</v>
      </c>
      <c r="E21" s="192"/>
      <c r="F21" s="193"/>
      <c r="G21" s="194" t="str">
        <f>IF(ISERROR(VLOOKUP(E21,'[1]ＡＮ室内機ﾃﾞｰﾀ（消さない）'!$A$1:$F$49,3,FALSE)),"",VLOOKUP(E21,'[1]ＡＮ室内機ﾃﾞｰﾀ（消さない）'!$A$1:$F$49,3,FALSE))</f>
        <v/>
      </c>
      <c r="H21" s="194" t="str">
        <f t="shared" si="3"/>
        <v/>
      </c>
      <c r="I21" s="194" t="str">
        <f>IF(ISERROR(VLOOKUP(E21,'[1]ＡＮ室内機ﾃﾞｰﾀ（消さない）'!$A$1:$F$49,4,FALSE)),"",VLOOKUP(E21,'[1]ＡＮ室内機ﾃﾞｰﾀ（消さない）'!$A$1:$F$49,4,FALSE))</f>
        <v/>
      </c>
      <c r="J21" s="194" t="str">
        <f t="shared" si="2"/>
        <v/>
      </c>
      <c r="K21" s="195" t="str">
        <f>IF(ISERROR(IF($E$11=50,VLOOKUP(E21,'[1]ＡＮ室内機ﾃﾞｰﾀ（消さない）'!$A$1:$F$49,5,FALSE),IF($E$11=60,VLOOKUP(E21,'[1]ＡＮ室内機ﾃﾞｰﾀ（消さない）'!$A$1:$F$49,6,FALSE),""))),"",IF($E$11=50,VLOOKUP(E21,'[1]ＡＮ室内機ﾃﾞｰﾀ（消さない）'!A$1:$F$49,5,FALSE),IF($E$11=60,VLOOKUP(E21,'[1]ＡＮ室内機ﾃﾞｰﾀ（消さない）'!$A$1:$F$49,6,FALSE),"")))</f>
        <v/>
      </c>
      <c r="L21" s="196" t="str">
        <f t="shared" si="0"/>
        <v/>
      </c>
      <c r="M21" s="197"/>
      <c r="N21" s="198">
        <f t="shared" si="1"/>
        <v>0</v>
      </c>
    </row>
    <row r="22" spans="2:14" ht="19" customHeight="1" x14ac:dyDescent="0.55000000000000004">
      <c r="C22" s="350"/>
      <c r="D22" s="191">
        <v>7</v>
      </c>
      <c r="E22" s="192"/>
      <c r="F22" s="193"/>
      <c r="G22" s="194" t="str">
        <f>IF(ISERROR(VLOOKUP(E22,'[1]ＡＮ室内機ﾃﾞｰﾀ（消さない）'!$A$1:$F$49,3,FALSE)),"",VLOOKUP(E22,'[1]ＡＮ室内機ﾃﾞｰﾀ（消さない）'!$A$1:$F$49,3,FALSE))</f>
        <v/>
      </c>
      <c r="H22" s="194" t="str">
        <f t="shared" si="3"/>
        <v/>
      </c>
      <c r="I22" s="194" t="str">
        <f>IF(ISERROR(VLOOKUP(E22,'[1]ＡＮ室内機ﾃﾞｰﾀ（消さない）'!$A$1:$F$49,4,FALSE)),"",VLOOKUP(E22,'[1]ＡＮ室内機ﾃﾞｰﾀ（消さない）'!$A$1:$F$49,4,FALSE))</f>
        <v/>
      </c>
      <c r="J22" s="194" t="str">
        <f t="shared" si="2"/>
        <v/>
      </c>
      <c r="K22" s="195" t="str">
        <f>IF(ISERROR(IF($E$11=50,VLOOKUP(E22,'[1]ＡＮ室内機ﾃﾞｰﾀ（消さない）'!$A$1:$F$49,5,FALSE),IF($E$11=60,VLOOKUP(E22,'[1]ＡＮ室内機ﾃﾞｰﾀ（消さない）'!$A$1:$F$49,6,FALSE),""))),"",IF($E$11=50,VLOOKUP(E22,'[1]ＡＮ室内機ﾃﾞｰﾀ（消さない）'!A$1:$F$49,5,FALSE),IF($E$11=60,VLOOKUP(E22,'[1]ＡＮ室内機ﾃﾞｰﾀ（消さない）'!$A$1:$F$49,6,FALSE),"")))</f>
        <v/>
      </c>
      <c r="L22" s="196" t="str">
        <f t="shared" si="0"/>
        <v/>
      </c>
      <c r="M22" s="197"/>
      <c r="N22" s="198">
        <f t="shared" si="1"/>
        <v>0</v>
      </c>
    </row>
    <row r="23" spans="2:14" ht="19" customHeight="1" x14ac:dyDescent="0.55000000000000004">
      <c r="C23" s="350"/>
      <c r="D23" s="191">
        <v>8</v>
      </c>
      <c r="E23" s="192"/>
      <c r="F23" s="193"/>
      <c r="G23" s="194" t="str">
        <f>IF(ISERROR(VLOOKUP(E23,'[1]ＡＮ室内機ﾃﾞｰﾀ（消さない）'!$A$1:$F$49,3,FALSE)),"",VLOOKUP(E23,'[1]ＡＮ室内機ﾃﾞｰﾀ（消さない）'!$A$1:$F$49,3,FALSE))</f>
        <v/>
      </c>
      <c r="H23" s="194" t="str">
        <f t="shared" si="3"/>
        <v/>
      </c>
      <c r="I23" s="194" t="str">
        <f>IF(ISERROR(VLOOKUP(E23,'[1]ＡＮ室内機ﾃﾞｰﾀ（消さない）'!$A$1:$F$49,4,FALSE)),"",VLOOKUP(E23,'[1]ＡＮ室内機ﾃﾞｰﾀ（消さない）'!$A$1:$F$49,4,FALSE))</f>
        <v/>
      </c>
      <c r="J23" s="194" t="str">
        <f t="shared" si="2"/>
        <v/>
      </c>
      <c r="K23" s="195" t="str">
        <f>IF(ISERROR(IF($E$11=50,VLOOKUP(E23,'[1]ＡＮ室内機ﾃﾞｰﾀ（消さない）'!$A$1:$F$49,5,FALSE),IF($E$11=60,VLOOKUP(E23,'[1]ＡＮ室内機ﾃﾞｰﾀ（消さない）'!$A$1:$F$49,6,FALSE),""))),"",IF($E$11=50,VLOOKUP(E23,'[1]ＡＮ室内機ﾃﾞｰﾀ（消さない）'!A$1:$F$49,5,FALSE),IF($E$11=60,VLOOKUP(E23,'[1]ＡＮ室内機ﾃﾞｰﾀ（消さない）'!$A$1:$F$49,6,FALSE),"")))</f>
        <v/>
      </c>
      <c r="L23" s="196" t="str">
        <f t="shared" si="0"/>
        <v/>
      </c>
      <c r="M23" s="197"/>
      <c r="N23" s="198">
        <f t="shared" si="1"/>
        <v>0</v>
      </c>
    </row>
    <row r="24" spans="2:14" ht="19" customHeight="1" x14ac:dyDescent="0.55000000000000004">
      <c r="C24" s="350"/>
      <c r="D24" s="191">
        <v>9</v>
      </c>
      <c r="E24" s="192"/>
      <c r="F24" s="193"/>
      <c r="G24" s="194" t="str">
        <f>IF(ISERROR(VLOOKUP(E24,'[1]ＡＮ室内機ﾃﾞｰﾀ（消さない）'!$A$1:$F$49,3,FALSE)),"",VLOOKUP(E24,'[1]ＡＮ室内機ﾃﾞｰﾀ（消さない）'!$A$1:$F$49,3,FALSE))</f>
        <v/>
      </c>
      <c r="H24" s="194" t="str">
        <f t="shared" si="3"/>
        <v/>
      </c>
      <c r="I24" s="194" t="str">
        <f>IF(ISERROR(VLOOKUP(E24,'[1]ＡＮ室内機ﾃﾞｰﾀ（消さない）'!$A$1:$F$49,4,FALSE)),"",VLOOKUP(E24,'[1]ＡＮ室内機ﾃﾞｰﾀ（消さない）'!$A$1:$F$49,4,FALSE))</f>
        <v/>
      </c>
      <c r="J24" s="194" t="str">
        <f t="shared" si="2"/>
        <v/>
      </c>
      <c r="K24" s="195" t="str">
        <f>IF(ISERROR(IF($E$11=50,VLOOKUP(E24,'[1]ＡＮ室内機ﾃﾞｰﾀ（消さない）'!$A$1:$F$49,5,FALSE),IF($E$11=60,VLOOKUP(E24,'[1]ＡＮ室内機ﾃﾞｰﾀ（消さない）'!$A$1:$F$49,6,FALSE),""))),"",IF($E$11=50,VLOOKUP(E24,'[1]ＡＮ室内機ﾃﾞｰﾀ（消さない）'!A$1:$F$49,5,FALSE),IF($E$11=60,VLOOKUP(E24,'[1]ＡＮ室内機ﾃﾞｰﾀ（消さない）'!$A$1:$F$49,6,FALSE),"")))</f>
        <v/>
      </c>
      <c r="L24" s="196" t="str">
        <f t="shared" si="0"/>
        <v/>
      </c>
      <c r="M24" s="197"/>
      <c r="N24" s="198">
        <f t="shared" si="1"/>
        <v>0</v>
      </c>
    </row>
    <row r="25" spans="2:14" ht="19" customHeight="1" x14ac:dyDescent="0.55000000000000004">
      <c r="C25" s="350"/>
      <c r="D25" s="191">
        <v>10</v>
      </c>
      <c r="E25" s="192"/>
      <c r="F25" s="193"/>
      <c r="G25" s="194" t="str">
        <f>IF(ISERROR(VLOOKUP(E25,'[1]ＡＮ室内機ﾃﾞｰﾀ（消さない）'!$A$1:$F$49,3,FALSE)),"",VLOOKUP(E25,'[1]ＡＮ室内機ﾃﾞｰﾀ（消さない）'!$A$1:$F$49,3,FALSE))</f>
        <v/>
      </c>
      <c r="H25" s="194" t="str">
        <f t="shared" si="3"/>
        <v/>
      </c>
      <c r="I25" s="194" t="str">
        <f>IF(ISERROR(VLOOKUP(E25,'[1]ＡＮ室内機ﾃﾞｰﾀ（消さない）'!$A$1:$F$49,4,FALSE)),"",VLOOKUP(E25,'[1]ＡＮ室内機ﾃﾞｰﾀ（消さない）'!$A$1:$F$49,4,FALSE))</f>
        <v/>
      </c>
      <c r="J25" s="194" t="str">
        <f t="shared" si="2"/>
        <v/>
      </c>
      <c r="K25" s="195" t="str">
        <f>IF(ISERROR(IF($E$11=50,VLOOKUP(E25,'[1]ＡＮ室内機ﾃﾞｰﾀ（消さない）'!$A$1:$F$49,5,FALSE),IF($E$11=60,VLOOKUP(E25,'[1]ＡＮ室内機ﾃﾞｰﾀ（消さない）'!$A$1:$F$49,6,FALSE),""))),"",IF($E$11=50,VLOOKUP(E25,'[1]ＡＮ室内機ﾃﾞｰﾀ（消さない）'!A$1:$F$49,5,FALSE),IF($E$11=60,VLOOKUP(E25,'[1]ＡＮ室内機ﾃﾞｰﾀ（消さない）'!$A$1:$F$49,6,FALSE),"")))</f>
        <v/>
      </c>
      <c r="L25" s="196" t="str">
        <f t="shared" si="0"/>
        <v/>
      </c>
      <c r="M25" s="197"/>
      <c r="N25" s="198">
        <f t="shared" si="1"/>
        <v>0</v>
      </c>
    </row>
    <row r="26" spans="2:14" ht="19" customHeight="1" thickBot="1" x14ac:dyDescent="0.6">
      <c r="C26" s="351"/>
      <c r="D26" s="199">
        <v>11</v>
      </c>
      <c r="E26" s="200"/>
      <c r="F26" s="201"/>
      <c r="G26" s="202" t="str">
        <f>IF(ISERROR(VLOOKUP(E26,'[1]ＡＮ室内機ﾃﾞｰﾀ（消さない）'!$A$1:$F$49,3,FALSE)),"",VLOOKUP(E26,'[1]ＡＮ室内機ﾃﾞｰﾀ（消さない）'!$A$1:$F$49,3,FALSE))</f>
        <v/>
      </c>
      <c r="H26" s="202" t="str">
        <f t="shared" si="3"/>
        <v/>
      </c>
      <c r="I26" s="202" t="str">
        <f>IF(ISERROR(VLOOKUP(E26,'[1]ＡＮ室内機ﾃﾞｰﾀ（消さない）'!$A$1:$F$49,4,FALSE)),"",VLOOKUP(E26,'[1]ＡＮ室内機ﾃﾞｰﾀ（消さない）'!$A$1:$F$49,4,FALSE))</f>
        <v/>
      </c>
      <c r="J26" s="202" t="str">
        <f t="shared" si="2"/>
        <v/>
      </c>
      <c r="K26" s="203" t="str">
        <f>IF(ISERROR(IF($E$11=50,VLOOKUP(E26,'[1]ＡＮ室内機ﾃﾞｰﾀ（消さない）'!$A$1:$F$49,5,FALSE),IF($E$11=60,VLOOKUP(E26,'[1]ＡＮ室内機ﾃﾞｰﾀ（消さない）'!$A$1:$F$49,6,FALSE),""))),"",IF($E$11=50,VLOOKUP(E26,'[1]ＡＮ室内機ﾃﾞｰﾀ（消さない）'!A$1:$F$49,5,FALSE),IF($E$11=60,VLOOKUP(E26,'[1]ＡＮ室内機ﾃﾞｰﾀ（消さない）'!$A$1:$F$49,6,FALSE),"")))</f>
        <v/>
      </c>
      <c r="L26" s="204" t="str">
        <f t="shared" si="0"/>
        <v/>
      </c>
      <c r="M26" s="205"/>
      <c r="N26" s="206">
        <f t="shared" si="1"/>
        <v>0</v>
      </c>
    </row>
    <row r="27" spans="2:14" ht="20.25" customHeight="1" thickBot="1" x14ac:dyDescent="0.6">
      <c r="C27" s="207" t="s">
        <v>99</v>
      </c>
      <c r="D27" s="208"/>
      <c r="E27" s="209"/>
      <c r="F27" s="210">
        <f>SUM(F16:F26)</f>
        <v>0</v>
      </c>
      <c r="G27" s="211"/>
      <c r="H27" s="212">
        <f t="shared" ref="H27:J27" si="4">SUM(H16:H26)</f>
        <v>0</v>
      </c>
      <c r="I27" s="213"/>
      <c r="J27" s="214">
        <f t="shared" si="4"/>
        <v>0</v>
      </c>
      <c r="K27" s="215"/>
      <c r="L27" s="216">
        <f>SUM(L16:L26)</f>
        <v>0</v>
      </c>
      <c r="M27" s="216"/>
      <c r="N27" s="216">
        <f>SUM(N16:N26)</f>
        <v>0</v>
      </c>
    </row>
    <row r="28" spans="2:14" ht="9" customHeight="1" x14ac:dyDescent="0.55000000000000004">
      <c r="C28" s="153"/>
    </row>
    <row r="29" spans="2:14" x14ac:dyDescent="0.55000000000000004">
      <c r="B29" s="153" t="s">
        <v>100</v>
      </c>
      <c r="C29" s="153"/>
    </row>
    <row r="30" spans="2:14" x14ac:dyDescent="0.55000000000000004">
      <c r="C30" s="153" t="s">
        <v>101</v>
      </c>
    </row>
    <row r="31" spans="2:14" x14ac:dyDescent="0.55000000000000004">
      <c r="C31" s="324" t="s">
        <v>102</v>
      </c>
      <c r="D31" s="324"/>
      <c r="E31" s="324"/>
      <c r="F31" s="352" t="s">
        <v>103</v>
      </c>
      <c r="G31" s="352"/>
      <c r="H31" s="352"/>
      <c r="I31" s="352"/>
      <c r="J31" s="352"/>
      <c r="K31" s="217"/>
      <c r="L31" s="353" t="s">
        <v>104</v>
      </c>
      <c r="M31" s="354"/>
    </row>
    <row r="32" spans="2:14" x14ac:dyDescent="0.55000000000000004">
      <c r="C32" s="341" t="s">
        <v>105</v>
      </c>
      <c r="D32" s="341"/>
      <c r="E32" s="341"/>
      <c r="F32" s="352" t="s">
        <v>106</v>
      </c>
      <c r="G32" s="352"/>
      <c r="H32" s="352"/>
      <c r="I32" s="352"/>
      <c r="J32" s="352"/>
      <c r="K32" s="217"/>
      <c r="L32" s="342" t="str">
        <f>IF(F27=0,"室内機接続可否情報入力",IF(F27&lt;4,"×",IF(F27&gt;11,"×","〇")))</f>
        <v>室内機接続可否情報入力</v>
      </c>
      <c r="M32" s="343"/>
    </row>
    <row r="33" spans="3:15" x14ac:dyDescent="0.55000000000000004">
      <c r="C33" s="341" t="s">
        <v>107</v>
      </c>
      <c r="D33" s="341"/>
      <c r="E33" s="341"/>
      <c r="F33" s="341" t="s">
        <v>108</v>
      </c>
      <c r="G33" s="341"/>
      <c r="H33" s="341"/>
      <c r="I33" s="341"/>
      <c r="J33" s="341"/>
      <c r="K33" s="217"/>
      <c r="L33" s="342" t="str">
        <f>IF(H27=0,"室内機接続可否情報入力",IF(H27&lt;54,"×",IF(H27&gt;72.8,"×","〇")))</f>
        <v>室内機接続可否情報入力</v>
      </c>
      <c r="M33" s="343"/>
      <c r="O33" s="218"/>
    </row>
    <row r="34" spans="3:15" x14ac:dyDescent="0.55000000000000004">
      <c r="C34" s="344" t="s">
        <v>109</v>
      </c>
      <c r="D34" s="344"/>
      <c r="E34" s="344"/>
      <c r="F34" s="219" t="str">
        <f>IF(ISERROR(VLOOKUP(E12, '[1]ANブレーカー容量別突入電流、消費電力値'!A1:D4,3,FALSE)),"",VLOOKUP(E12, '[1]ANブレーカー容量別突入電流、消費電力値'!A1:D4,3,FALSE))</f>
        <v/>
      </c>
      <c r="G34" s="220"/>
      <c r="H34" s="220" t="s">
        <v>110</v>
      </c>
      <c r="I34" s="221"/>
      <c r="J34" s="222"/>
      <c r="K34" s="223"/>
      <c r="L34" s="345" t="str">
        <f>IF(F34="","遮断機容量を入力",IF(J27=0,"室内機接続可否情報入力",IF(J27&lt;=F34,"〇","×")))</f>
        <v>遮断機容量を入力</v>
      </c>
      <c r="M34" s="346"/>
    </row>
    <row r="35" spans="3:15" x14ac:dyDescent="0.55000000000000004">
      <c r="C35" s="344" t="s">
        <v>111</v>
      </c>
      <c r="D35" s="344"/>
      <c r="E35" s="344"/>
      <c r="F35" s="219" t="str">
        <f>IF(ISERROR(VLOOKUP(E12, '[1]ANブレーカー容量別突入電流、消費電力値'!A1:D4,4,FALSE)),"",VLOOKUP(E12, '[1]ANブレーカー容量別突入電流、消費電力値'!A1:D4,4,FALSE))</f>
        <v/>
      </c>
      <c r="G35" s="221"/>
      <c r="H35" s="220" t="s">
        <v>110</v>
      </c>
      <c r="I35" s="221"/>
      <c r="J35" s="222"/>
      <c r="K35" s="223"/>
      <c r="L35" s="347" t="str">
        <f>IF(F35="","遮断機容量を入力",IF(L27=0,"室内機接続可否情報もしくは周波数入力",IF(L27&lt;=F35,"〇","×")))</f>
        <v>遮断機容量を入力</v>
      </c>
      <c r="M35" s="348"/>
    </row>
    <row r="36" spans="3:15" ht="22.5" x14ac:dyDescent="0.55000000000000004">
      <c r="C36" s="333" t="s">
        <v>100</v>
      </c>
      <c r="D36" s="334"/>
      <c r="E36" s="334"/>
      <c r="F36" s="334"/>
      <c r="G36" s="334"/>
      <c r="H36" s="334"/>
      <c r="I36" s="334"/>
      <c r="J36" s="335"/>
      <c r="K36" s="217"/>
      <c r="L36" s="336" t="str">
        <f>IF(COUNTIF(L32:M35,"〇")=4,"〇","×")</f>
        <v>×</v>
      </c>
      <c r="M36" s="337"/>
    </row>
    <row r="37" spans="3:15" x14ac:dyDescent="0.55000000000000004">
      <c r="C37" s="224"/>
    </row>
    <row r="38" spans="3:15" x14ac:dyDescent="0.55000000000000004">
      <c r="C38" s="153" t="s">
        <v>112</v>
      </c>
    </row>
    <row r="39" spans="3:15" x14ac:dyDescent="0.55000000000000004">
      <c r="C39" s="338"/>
      <c r="D39" s="338"/>
      <c r="E39" s="338"/>
    </row>
    <row r="40" spans="3:15" x14ac:dyDescent="0.55000000000000004">
      <c r="C40" s="339" t="s">
        <v>102</v>
      </c>
      <c r="D40" s="339"/>
      <c r="E40" s="339"/>
      <c r="F40" s="340" t="s">
        <v>103</v>
      </c>
      <c r="G40" s="340"/>
      <c r="H40" s="340"/>
      <c r="I40" s="340"/>
      <c r="J40" s="340"/>
      <c r="K40" s="217"/>
      <c r="L40" s="340" t="s">
        <v>104</v>
      </c>
      <c r="M40" s="340"/>
      <c r="N40" s="340"/>
    </row>
    <row r="41" spans="3:15" ht="72" customHeight="1" x14ac:dyDescent="0.55000000000000004">
      <c r="C41" s="324" t="s">
        <v>113</v>
      </c>
      <c r="D41" s="324"/>
      <c r="E41" s="324"/>
      <c r="F41" s="325" t="s">
        <v>114</v>
      </c>
      <c r="G41" s="326"/>
      <c r="H41" s="326"/>
      <c r="I41" s="326"/>
      <c r="J41" s="326"/>
      <c r="K41" s="225"/>
      <c r="L41" s="327" t="str">
        <f>IF(L36="×","× 1.接続室内機仕様が×のため",IF(N27=0,"室内機接続可否情報入力",IF(N27&gt;56,'[1]ＡＮ室内機情報など（消さない）'!H6,"〇")))</f>
        <v>× 1.接続室内機仕様が×のため</v>
      </c>
      <c r="M41" s="327"/>
      <c r="N41" s="327"/>
    </row>
    <row r="42" spans="3:15" ht="21" customHeight="1" x14ac:dyDescent="0.55000000000000004">
      <c r="C42" s="221"/>
      <c r="D42" s="221"/>
      <c r="E42" s="221"/>
      <c r="F42" s="226"/>
      <c r="G42" s="227"/>
      <c r="H42" s="227"/>
      <c r="I42" s="227"/>
      <c r="J42" s="227"/>
      <c r="L42" s="228"/>
      <c r="M42" s="228"/>
    </row>
    <row r="43" spans="3:15" ht="21" customHeight="1" thickBot="1" x14ac:dyDescent="0.6">
      <c r="C43" s="174"/>
      <c r="D43" s="174"/>
      <c r="E43" s="174"/>
      <c r="F43" s="226"/>
      <c r="G43" s="227"/>
      <c r="H43" s="227"/>
      <c r="I43" s="227"/>
      <c r="J43" s="227"/>
      <c r="L43" s="228"/>
      <c r="M43" s="228"/>
    </row>
    <row r="44" spans="3:15" ht="64.5" customHeight="1" thickBot="1" x14ac:dyDescent="0.6">
      <c r="C44" s="328" t="s">
        <v>115</v>
      </c>
      <c r="D44" s="329"/>
      <c r="E44" s="330"/>
      <c r="F44" s="331" t="str">
        <f>IF(AND(L36="〇",L41="〇"),'[1]ＡＮ室内機情報など（消さない）'!I6,IF(AND(L36="〇",L41='[1]ＡＮ室内機情報など（消さない）'!H6),'[1]ＡＮ室内機情報など（消さない）'!I7,"×"))</f>
        <v>×</v>
      </c>
      <c r="G44" s="331"/>
      <c r="H44" s="331"/>
      <c r="I44" s="331"/>
      <c r="J44" s="331"/>
      <c r="K44" s="331"/>
      <c r="L44" s="331"/>
      <c r="M44" s="331"/>
      <c r="N44" s="332"/>
    </row>
    <row r="45" spans="3:15" x14ac:dyDescent="0.55000000000000004">
      <c r="C45" s="229"/>
      <c r="D45" s="229"/>
      <c r="E45" s="229"/>
    </row>
  </sheetData>
  <sheetProtection formatCells="0" selectLockedCells="1"/>
  <mergeCells count="31">
    <mergeCell ref="C15:D15"/>
    <mergeCell ref="B2:F3"/>
    <mergeCell ref="M4:N4"/>
    <mergeCell ref="C11:D11"/>
    <mergeCell ref="H11:J11"/>
    <mergeCell ref="C12:D12"/>
    <mergeCell ref="C35:E35"/>
    <mergeCell ref="L35:M35"/>
    <mergeCell ref="C16:C26"/>
    <mergeCell ref="C31:E31"/>
    <mergeCell ref="F31:J31"/>
    <mergeCell ref="L31:M31"/>
    <mergeCell ref="C32:E32"/>
    <mergeCell ref="F32:J32"/>
    <mergeCell ref="L32:M32"/>
    <mergeCell ref="C33:E33"/>
    <mergeCell ref="F33:J33"/>
    <mergeCell ref="L33:M33"/>
    <mergeCell ref="C34:E34"/>
    <mergeCell ref="L34:M34"/>
    <mergeCell ref="C36:J36"/>
    <mergeCell ref="L36:M36"/>
    <mergeCell ref="C39:E39"/>
    <mergeCell ref="C40:E40"/>
    <mergeCell ref="F40:J40"/>
    <mergeCell ref="L40:N40"/>
    <mergeCell ref="C41:E41"/>
    <mergeCell ref="F41:J41"/>
    <mergeCell ref="L41:N41"/>
    <mergeCell ref="C44:E44"/>
    <mergeCell ref="F44:N44"/>
  </mergeCells>
  <phoneticPr fontId="14"/>
  <conditionalFormatting sqref="E16:N26">
    <cfRule type="expression" dxfId="2" priority="1">
      <formula>AND($L$36="〇",$N$27&lt;=56,$M16="〇")</formula>
    </cfRule>
  </conditionalFormatting>
  <dataValidations count="6">
    <dataValidation type="list" allowBlank="1" showInputMessage="1" showErrorMessage="1" sqref="E16:E26" xr:uid="{4F0040ED-F693-420F-8081-902F936797FB}">
      <formula1>室内機</formula1>
    </dataValidation>
    <dataValidation type="whole" allowBlank="1" showInputMessage="1" showErrorMessage="1" sqref="F16" xr:uid="{86A55195-287A-40B9-A59D-F65559B8DE09}">
      <formula1>1</formula1>
      <formula2>11</formula2>
    </dataValidation>
    <dataValidation type="list" allowBlank="1" showInputMessage="1" showErrorMessage="1" sqref="E11" xr:uid="{AF169F7C-0645-4B45-8383-469B71B963CA}">
      <formula1>周波数</formula1>
    </dataValidation>
    <dataValidation type="list" allowBlank="1" showInputMessage="1" showErrorMessage="1" sqref="E12" xr:uid="{7B745DE4-1D8B-4D61-B989-968B3BA9122F}">
      <formula1>遮断器</formula1>
    </dataValidation>
    <dataValidation type="list" allowBlank="1" showInputMessage="1" showErrorMessage="1" sqref="G10" xr:uid="{B686E1E7-BBDD-4F41-A4FE-C6DA607ACE87}">
      <formula1>空調運転</formula1>
    </dataValidation>
    <dataValidation type="list" allowBlank="1" showInputMessage="1" showErrorMessage="1" sqref="M16:M26" xr:uid="{52F0D596-E3B0-4670-BCCC-2F3DE3315D93}">
      <formula1>避難所利用</formula1>
    </dataValidation>
  </dataValidations>
  <pageMargins left="0.7" right="0.7" top="0.75" bottom="0.75" header="0.3" footer="0.3"/>
  <pageSetup paperSize="9" scale="7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302604-AA57-493E-ADCE-ED6F3D345C0B}">
  <sheetPr>
    <tabColor rgb="FF00B0F0"/>
    <pageSetUpPr fitToPage="1"/>
  </sheetPr>
  <dimension ref="B1:O45"/>
  <sheetViews>
    <sheetView view="pageBreakPreview" zoomScale="55" zoomScaleNormal="100" zoomScaleSheetLayoutView="55" workbookViewId="0">
      <selection activeCell="M7" sqref="M7"/>
    </sheetView>
  </sheetViews>
  <sheetFormatPr defaultColWidth="9" defaultRowHeight="20" x14ac:dyDescent="0.55000000000000004"/>
  <cols>
    <col min="1" max="1" width="0.83203125" style="8" customWidth="1"/>
    <col min="2" max="2" width="3.58203125" style="8" customWidth="1"/>
    <col min="3" max="3" width="4.83203125" style="8" customWidth="1"/>
    <col min="4" max="4" width="5.75" style="8" customWidth="1"/>
    <col min="5" max="5" width="16.58203125" style="8" customWidth="1"/>
    <col min="6" max="6" width="6.33203125" style="8" customWidth="1"/>
    <col min="7" max="7" width="9.33203125" style="8" hidden="1" customWidth="1"/>
    <col min="8" max="8" width="10.5" style="8" customWidth="1"/>
    <col min="9" max="9" width="11.5" style="8" hidden="1" customWidth="1"/>
    <col min="10" max="10" width="14" style="8" customWidth="1"/>
    <col min="11" max="11" width="11.5" style="8" hidden="1" customWidth="1"/>
    <col min="12" max="12" width="13.58203125" style="8" customWidth="1"/>
    <col min="13" max="13" width="12.83203125" style="8" customWidth="1"/>
    <col min="14" max="14" width="15.25" style="8" customWidth="1"/>
    <col min="15" max="15" width="0.75" style="8" customWidth="1"/>
    <col min="16" max="16384" width="9" style="8"/>
  </cols>
  <sheetData>
    <row r="1" spans="2:14" x14ac:dyDescent="0.55000000000000004">
      <c r="B1" s="365" t="s">
        <v>132</v>
      </c>
    </row>
    <row r="2" spans="2:14" ht="14.25" customHeight="1" x14ac:dyDescent="0.55000000000000004">
      <c r="B2" s="355" t="s">
        <v>54</v>
      </c>
      <c r="C2" s="355"/>
      <c r="D2" s="355"/>
      <c r="E2" s="355"/>
      <c r="F2" s="355"/>
      <c r="G2" s="152"/>
      <c r="H2" s="152"/>
    </row>
    <row r="3" spans="2:14" ht="14.25" customHeight="1" x14ac:dyDescent="0.55000000000000004">
      <c r="B3" s="355"/>
      <c r="C3" s="355"/>
      <c r="D3" s="355"/>
      <c r="E3" s="355"/>
      <c r="F3" s="355"/>
      <c r="G3" s="152"/>
      <c r="H3" s="152"/>
    </row>
    <row r="4" spans="2:14" ht="16.5" customHeight="1" x14ac:dyDescent="0.55000000000000004">
      <c r="B4" s="7" t="s">
        <v>4</v>
      </c>
      <c r="M4" s="356" t="s">
        <v>75</v>
      </c>
      <c r="N4" s="356"/>
    </row>
    <row r="5" spans="2:14" ht="16.5" customHeight="1" x14ac:dyDescent="0.55000000000000004">
      <c r="B5" s="7" t="s">
        <v>5</v>
      </c>
      <c r="M5" s="9"/>
      <c r="N5" s="9"/>
    </row>
    <row r="6" spans="2:14" x14ac:dyDescent="0.55000000000000004">
      <c r="M6" s="9"/>
      <c r="N6" s="9"/>
    </row>
    <row r="7" spans="2:14" ht="17.25" customHeight="1" x14ac:dyDescent="0.55000000000000004">
      <c r="B7" s="133" t="s">
        <v>76</v>
      </c>
      <c r="C7" s="132"/>
      <c r="D7" s="132"/>
      <c r="E7" s="132"/>
      <c r="F7" s="132"/>
      <c r="G7" s="132"/>
      <c r="H7" s="132"/>
      <c r="I7" s="132"/>
      <c r="J7" s="132"/>
      <c r="K7" s="132"/>
      <c r="L7" s="132"/>
      <c r="M7" s="10"/>
      <c r="N7" s="132" t="s">
        <v>58</v>
      </c>
    </row>
    <row r="9" spans="2:14" ht="20.5" thickBot="1" x14ac:dyDescent="0.6">
      <c r="B9" s="153" t="s">
        <v>77</v>
      </c>
    </row>
    <row r="10" spans="2:14" ht="25.5" customHeight="1" thickBot="1" x14ac:dyDescent="0.6">
      <c r="C10" s="154" t="s">
        <v>78</v>
      </c>
      <c r="D10" s="155"/>
      <c r="E10" s="155"/>
      <c r="F10" s="155"/>
      <c r="G10" s="156"/>
      <c r="J10" s="12"/>
      <c r="L10" s="13" t="s">
        <v>9</v>
      </c>
    </row>
    <row r="11" spans="2:14" ht="21.75" customHeight="1" thickBot="1" x14ac:dyDescent="0.6">
      <c r="C11" s="357" t="s">
        <v>79</v>
      </c>
      <c r="D11" s="358"/>
      <c r="E11" s="157"/>
      <c r="F11" s="158" t="s">
        <v>80</v>
      </c>
      <c r="G11" s="159"/>
      <c r="H11" s="359"/>
      <c r="I11" s="360"/>
      <c r="J11" s="360"/>
      <c r="K11" s="160"/>
      <c r="L11" s="161"/>
      <c r="M11" s="162"/>
    </row>
    <row r="12" spans="2:14" ht="21.75" customHeight="1" thickBot="1" x14ac:dyDescent="0.6">
      <c r="C12" s="361" t="s">
        <v>81</v>
      </c>
      <c r="D12" s="362"/>
      <c r="E12" s="163"/>
      <c r="F12" s="164" t="s">
        <v>82</v>
      </c>
      <c r="G12" s="165"/>
      <c r="H12" s="166" t="s">
        <v>83</v>
      </c>
      <c r="I12" s="167"/>
      <c r="J12" s="168" t="str">
        <f>IF(ISERROR(VLOOKUP(E12,'[1]ANブレーカー容量別突入電流、消費電力値'!A1:D4,2,FALSE)),"",(VLOOKUP(E12,'[1]ANブレーカー容量別突入電流、消費電力値'!A1:D4,2,FALSE)))</f>
        <v/>
      </c>
      <c r="K12" s="169"/>
      <c r="L12" s="170" t="s">
        <v>84</v>
      </c>
    </row>
    <row r="13" spans="2:14" ht="12" customHeight="1" x14ac:dyDescent="0.55000000000000004">
      <c r="C13" s="171" t="s">
        <v>85</v>
      </c>
      <c r="D13" s="172"/>
      <c r="E13" s="173"/>
      <c r="F13" s="173"/>
      <c r="G13" s="173"/>
      <c r="H13" s="173"/>
      <c r="I13" s="173"/>
      <c r="J13" s="173"/>
      <c r="K13" s="173"/>
      <c r="L13" s="173"/>
    </row>
    <row r="14" spans="2:14" ht="20.25" customHeight="1" thickBot="1" x14ac:dyDescent="0.6">
      <c r="C14" s="174" t="s">
        <v>86</v>
      </c>
      <c r="D14" s="161"/>
      <c r="E14" s="175"/>
      <c r="F14" s="175"/>
      <c r="G14" s="175"/>
      <c r="H14" s="175"/>
      <c r="I14" s="175"/>
      <c r="J14" s="175"/>
      <c r="K14" s="175"/>
      <c r="L14" s="175"/>
    </row>
    <row r="15" spans="2:14" ht="21.75" customHeight="1" thickBot="1" x14ac:dyDescent="0.6">
      <c r="C15" s="363" t="s">
        <v>87</v>
      </c>
      <c r="D15" s="364"/>
      <c r="E15" s="176" t="s">
        <v>88</v>
      </c>
      <c r="F15" s="177" t="s">
        <v>89</v>
      </c>
      <c r="G15" s="178" t="s">
        <v>90</v>
      </c>
      <c r="H15" s="179" t="s">
        <v>91</v>
      </c>
      <c r="I15" s="179" t="s">
        <v>92</v>
      </c>
      <c r="J15" s="180" t="s">
        <v>93</v>
      </c>
      <c r="K15" s="181" t="s">
        <v>94</v>
      </c>
      <c r="L15" s="182" t="s">
        <v>95</v>
      </c>
      <c r="M15" s="182" t="s">
        <v>96</v>
      </c>
      <c r="N15" s="182" t="s">
        <v>97</v>
      </c>
    </row>
    <row r="16" spans="2:14" ht="19" customHeight="1" x14ac:dyDescent="0.55000000000000004">
      <c r="C16" s="349" t="s">
        <v>98</v>
      </c>
      <c r="D16" s="183">
        <v>1</v>
      </c>
      <c r="E16" s="230" t="s">
        <v>116</v>
      </c>
      <c r="F16" s="231">
        <v>3</v>
      </c>
      <c r="G16" s="186">
        <f>IF(ISERROR(VLOOKUP(E16,'[1]ＡＮ室内機ﾃﾞｰﾀ（消さない）'!$A$1:$F$49,3,FALSE)),"",VLOOKUP(E16,'[1]ＡＮ室内機ﾃﾞｰﾀ（消さない）'!$A$1:$F$49,3,FALSE))</f>
        <v>16</v>
      </c>
      <c r="H16" s="186">
        <f>IF(ISERROR(F16*G16),"",(F16*G16))</f>
        <v>48</v>
      </c>
      <c r="I16" s="186">
        <f>IF(ISERROR(VLOOKUP(E16,'[1]ＡＮ室内機ﾃﾞｰﾀ（消さない）'!$A$1:$F$49,4,FALSE)),"",VLOOKUP(E16,'[1]ＡＮ室内機ﾃﾞｰﾀ（消さない）'!$A$1:$F$49,4,FALSE))</f>
        <v>12.3</v>
      </c>
      <c r="J16" s="186">
        <f>IF(ISERROR(F16*I16),"",(F16*I16))</f>
        <v>36.900000000000006</v>
      </c>
      <c r="K16" s="187" t="str">
        <f>IF(ISERROR(IF($E$11=50,VLOOKUP(E16,'[1]ＡＮ室内機ﾃﾞｰﾀ（消さない）'!$A$1:$F$49,5,FALSE),IF($E$11=60,VLOOKUP(E16,'[1]ＡＮ室内機ﾃﾞｰﾀ（消さない）'!$A$1:$F$49,6,FALSE),""))),"",IF($E$11=50,VLOOKUP(E16,'[1]ＡＮ室内機ﾃﾞｰﾀ（消さない）'!A$1:$F$49,5,FALSE),IF($E$11=60,VLOOKUP(E16,'[1]ＡＮ室内機ﾃﾞｰﾀ（消さない）'!$A$1:$F$49,6,FALSE),"")))</f>
        <v/>
      </c>
      <c r="L16" s="188" t="str">
        <f>IF(ISERROR(F16*K16),"",(F16*K16))</f>
        <v/>
      </c>
      <c r="M16" s="232" t="s">
        <v>117</v>
      </c>
      <c r="N16" s="190">
        <f>IF(M16="〇",H16,0)</f>
        <v>48</v>
      </c>
    </row>
    <row r="17" spans="2:14" ht="19" customHeight="1" x14ac:dyDescent="0.55000000000000004">
      <c r="C17" s="350"/>
      <c r="D17" s="191">
        <v>2</v>
      </c>
      <c r="E17" s="233"/>
      <c r="F17" s="234"/>
      <c r="G17" s="194" t="str">
        <f>IF(ISERROR(VLOOKUP(E17,'[1]ＡＮ室内機ﾃﾞｰﾀ（消さない）'!$A$1:$F$49,3,FALSE)),"",VLOOKUP(E17,'[1]ＡＮ室内機ﾃﾞｰﾀ（消さない）'!$A$1:$F$49,3,FALSE))</f>
        <v/>
      </c>
      <c r="H17" s="194" t="str">
        <f>IF(ISERROR(F17*G17),"",(F17*G17))</f>
        <v/>
      </c>
      <c r="I17" s="194" t="str">
        <f>IF(ISERROR(VLOOKUP(E17,'[1]ＡＮ室内機ﾃﾞｰﾀ（消さない）'!$A$1:$F$49,4,FALSE)),"",VLOOKUP(E17,'[1]ＡＮ室内機ﾃﾞｰﾀ（消さない）'!$A$1:$F$49,4,FALSE))</f>
        <v/>
      </c>
      <c r="J17" s="194" t="str">
        <f>IF(ISERROR(F17*I17),"",(F17*I17))</f>
        <v/>
      </c>
      <c r="K17" s="195" t="str">
        <f>IF(ISERROR(IF($E$11=50,VLOOKUP(E17,'[1]ＡＮ室内機ﾃﾞｰﾀ（消さない）'!$A$1:$F$49,5,FALSE),IF($E$11=60,VLOOKUP(E17,'[1]ＡＮ室内機ﾃﾞｰﾀ（消さない）'!$A$1:$F$49,6,FALSE),""))),"",IF($E$11=50,VLOOKUP(E17,'[1]ＡＮ室内機ﾃﾞｰﾀ（消さない）'!A$1:$F$49,5,FALSE),IF($E$11=60,VLOOKUP(E17,'[1]ＡＮ室内機ﾃﾞｰﾀ（消さない）'!$A$1:$F$49,6,FALSE),"")))</f>
        <v/>
      </c>
      <c r="L17" s="196" t="str">
        <f t="shared" ref="L17:L26" si="0">IF(ISERROR(F17*K17),"",(F17*K17))</f>
        <v/>
      </c>
      <c r="M17" s="235"/>
      <c r="N17" s="198">
        <f t="shared" ref="N17:N26" si="1">IF(M17="〇",H17,0)</f>
        <v>0</v>
      </c>
    </row>
    <row r="18" spans="2:14" ht="19" customHeight="1" x14ac:dyDescent="0.55000000000000004">
      <c r="C18" s="350"/>
      <c r="D18" s="191">
        <v>3</v>
      </c>
      <c r="E18" s="233"/>
      <c r="F18" s="234"/>
      <c r="G18" s="194" t="str">
        <f>IF(ISERROR(VLOOKUP(E18,'[1]ＡＮ室内機ﾃﾞｰﾀ（消さない）'!$A$1:$F$49,3,FALSE)),"",VLOOKUP(E18,'[1]ＡＮ室内機ﾃﾞｰﾀ（消さない）'!$A$1:$F$49,3,FALSE))</f>
        <v/>
      </c>
      <c r="H18" s="194" t="str">
        <f>IF(ISERROR(F18*G18),"",(F18*G18))</f>
        <v/>
      </c>
      <c r="I18" s="194" t="str">
        <f>IF(ISERROR(VLOOKUP(E18,'[1]ＡＮ室内機ﾃﾞｰﾀ（消さない）'!$A$1:$F$49,4,FALSE)),"",VLOOKUP(E18,'[1]ＡＮ室内機ﾃﾞｰﾀ（消さない）'!$A$1:$F$49,4,FALSE))</f>
        <v/>
      </c>
      <c r="J18" s="194" t="str">
        <f t="shared" ref="J18:J26" si="2">IF(ISERROR(F18*I18),"",(F18*I18))</f>
        <v/>
      </c>
      <c r="K18" s="195" t="str">
        <f>IF(ISERROR(IF($E$11=50,VLOOKUP(E18,'[1]ＡＮ室内機ﾃﾞｰﾀ（消さない）'!$A$1:$F$49,5,FALSE),IF($E$11=60,VLOOKUP(E18,'[1]ＡＮ室内機ﾃﾞｰﾀ（消さない）'!$A$1:$F$49,6,FALSE),""))),"",IF($E$11=50,VLOOKUP(E18,'[1]ＡＮ室内機ﾃﾞｰﾀ（消さない）'!A$1:$F$49,5,FALSE),IF($E$11=60,VLOOKUP(E18,'[1]ＡＮ室内機ﾃﾞｰﾀ（消さない）'!$A$1:$F$49,6,FALSE),"")))</f>
        <v/>
      </c>
      <c r="L18" s="196" t="str">
        <f t="shared" si="0"/>
        <v/>
      </c>
      <c r="M18" s="235"/>
      <c r="N18" s="198">
        <f t="shared" si="1"/>
        <v>0</v>
      </c>
    </row>
    <row r="19" spans="2:14" ht="19" customHeight="1" x14ac:dyDescent="0.55000000000000004">
      <c r="C19" s="350"/>
      <c r="D19" s="191">
        <v>4</v>
      </c>
      <c r="E19" s="233"/>
      <c r="F19" s="234"/>
      <c r="G19" s="194" t="str">
        <f>IF(ISERROR(VLOOKUP(E19,'[1]ＡＮ室内機ﾃﾞｰﾀ（消さない）'!$A$1:$F$49,3,FALSE)),"",VLOOKUP(E19,'[1]ＡＮ室内機ﾃﾞｰﾀ（消さない）'!$A$1:$F$49,3,FALSE))</f>
        <v/>
      </c>
      <c r="H19" s="194" t="str">
        <f t="shared" ref="H19:H26" si="3">IF(ISERROR(F19*G19),"",(F19*G19))</f>
        <v/>
      </c>
      <c r="I19" s="194" t="str">
        <f>IF(ISERROR(VLOOKUP(E19,'[1]ＡＮ室内機ﾃﾞｰﾀ（消さない）'!$A$1:$F$49,4,FALSE)),"",VLOOKUP(E19,'[1]ＡＮ室内機ﾃﾞｰﾀ（消さない）'!$A$1:$F$49,4,FALSE))</f>
        <v/>
      </c>
      <c r="J19" s="194" t="str">
        <f t="shared" si="2"/>
        <v/>
      </c>
      <c r="K19" s="195" t="str">
        <f>IF(ISERROR(IF($E$11=50,VLOOKUP(E19,'[1]ＡＮ室内機ﾃﾞｰﾀ（消さない）'!$A$1:$F$49,5,FALSE),IF($E$11=60,VLOOKUP(E19,'[1]ＡＮ室内機ﾃﾞｰﾀ（消さない）'!$A$1:$F$49,6,FALSE),""))),"",IF($E$11=50,VLOOKUP(E19,'[1]ＡＮ室内機ﾃﾞｰﾀ（消さない）'!A$1:$F$49,5,FALSE),IF($E$11=60,VLOOKUP(E19,'[1]ＡＮ室内機ﾃﾞｰﾀ（消さない）'!$A$1:$F$49,6,FALSE),"")))</f>
        <v/>
      </c>
      <c r="L19" s="196" t="str">
        <f t="shared" si="0"/>
        <v/>
      </c>
      <c r="M19" s="235"/>
      <c r="N19" s="198">
        <f t="shared" si="1"/>
        <v>0</v>
      </c>
    </row>
    <row r="20" spans="2:14" ht="19" customHeight="1" x14ac:dyDescent="0.55000000000000004">
      <c r="C20" s="350"/>
      <c r="D20" s="191">
        <v>5</v>
      </c>
      <c r="E20" s="233"/>
      <c r="F20" s="234"/>
      <c r="G20" s="194" t="str">
        <f>IF(ISERROR(VLOOKUP(E20,'[1]ＡＮ室内機ﾃﾞｰﾀ（消さない）'!$A$1:$F$49,3,FALSE)),"",VLOOKUP(E20,'[1]ＡＮ室内機ﾃﾞｰﾀ（消さない）'!$A$1:$F$49,3,FALSE))</f>
        <v/>
      </c>
      <c r="H20" s="194" t="str">
        <f t="shared" si="3"/>
        <v/>
      </c>
      <c r="I20" s="194" t="str">
        <f>IF(ISERROR(VLOOKUP(E20,'[1]ＡＮ室内機ﾃﾞｰﾀ（消さない）'!$A$1:$F$49,4,FALSE)),"",VLOOKUP(E20,'[1]ＡＮ室内機ﾃﾞｰﾀ（消さない）'!$A$1:$F$49,4,FALSE))</f>
        <v/>
      </c>
      <c r="J20" s="194" t="str">
        <f t="shared" si="2"/>
        <v/>
      </c>
      <c r="K20" s="195" t="str">
        <f>IF(ISERROR(IF($E$11=50,VLOOKUP(E20,'[1]ＡＮ室内機ﾃﾞｰﾀ（消さない）'!$A$1:$F$49,5,FALSE),IF($E$11=60,VLOOKUP(E20,'[1]ＡＮ室内機ﾃﾞｰﾀ（消さない）'!$A$1:$F$49,6,FALSE),""))),"",IF($E$11=50,VLOOKUP(E20,'[1]ＡＮ室内機ﾃﾞｰﾀ（消さない）'!A$1:$F$49,5,FALSE),IF($E$11=60,VLOOKUP(E20,'[1]ＡＮ室内機ﾃﾞｰﾀ（消さない）'!$A$1:$F$49,6,FALSE),"")))</f>
        <v/>
      </c>
      <c r="L20" s="196" t="str">
        <f t="shared" si="0"/>
        <v/>
      </c>
      <c r="M20" s="235"/>
      <c r="N20" s="198">
        <f t="shared" si="1"/>
        <v>0</v>
      </c>
    </row>
    <row r="21" spans="2:14" ht="19" customHeight="1" x14ac:dyDescent="0.55000000000000004">
      <c r="C21" s="350"/>
      <c r="D21" s="191">
        <v>6</v>
      </c>
      <c r="E21" s="233"/>
      <c r="F21" s="234"/>
      <c r="G21" s="194" t="str">
        <f>IF(ISERROR(VLOOKUP(E21,'[1]ＡＮ室内機ﾃﾞｰﾀ（消さない）'!$A$1:$F$49,3,FALSE)),"",VLOOKUP(E21,'[1]ＡＮ室内機ﾃﾞｰﾀ（消さない）'!$A$1:$F$49,3,FALSE))</f>
        <v/>
      </c>
      <c r="H21" s="194" t="str">
        <f t="shared" si="3"/>
        <v/>
      </c>
      <c r="I21" s="194" t="str">
        <f>IF(ISERROR(VLOOKUP(E21,'[1]ＡＮ室内機ﾃﾞｰﾀ（消さない）'!$A$1:$F$49,4,FALSE)),"",VLOOKUP(E21,'[1]ＡＮ室内機ﾃﾞｰﾀ（消さない）'!$A$1:$F$49,4,FALSE))</f>
        <v/>
      </c>
      <c r="J21" s="194" t="str">
        <f t="shared" si="2"/>
        <v/>
      </c>
      <c r="K21" s="195" t="str">
        <f>IF(ISERROR(IF($E$11=50,VLOOKUP(E21,'[1]ＡＮ室内機ﾃﾞｰﾀ（消さない）'!$A$1:$F$49,5,FALSE),IF($E$11=60,VLOOKUP(E21,'[1]ＡＮ室内機ﾃﾞｰﾀ（消さない）'!$A$1:$F$49,6,FALSE),""))),"",IF($E$11=50,VLOOKUP(E21,'[1]ＡＮ室内機ﾃﾞｰﾀ（消さない）'!A$1:$F$49,5,FALSE),IF($E$11=60,VLOOKUP(E21,'[1]ＡＮ室内機ﾃﾞｰﾀ（消さない）'!$A$1:$F$49,6,FALSE),"")))</f>
        <v/>
      </c>
      <c r="L21" s="196" t="str">
        <f t="shared" si="0"/>
        <v/>
      </c>
      <c r="M21" s="235"/>
      <c r="N21" s="198">
        <f t="shared" si="1"/>
        <v>0</v>
      </c>
    </row>
    <row r="22" spans="2:14" ht="19" customHeight="1" x14ac:dyDescent="0.55000000000000004">
      <c r="C22" s="350"/>
      <c r="D22" s="191">
        <v>7</v>
      </c>
      <c r="E22" s="233"/>
      <c r="F22" s="234"/>
      <c r="G22" s="194" t="str">
        <f>IF(ISERROR(VLOOKUP(E22,'[1]ＡＮ室内機ﾃﾞｰﾀ（消さない）'!$A$1:$F$49,3,FALSE)),"",VLOOKUP(E22,'[1]ＡＮ室内機ﾃﾞｰﾀ（消さない）'!$A$1:$F$49,3,FALSE))</f>
        <v/>
      </c>
      <c r="H22" s="194" t="str">
        <f t="shared" si="3"/>
        <v/>
      </c>
      <c r="I22" s="194" t="str">
        <f>IF(ISERROR(VLOOKUP(E22,'[1]ＡＮ室内機ﾃﾞｰﾀ（消さない）'!$A$1:$F$49,4,FALSE)),"",VLOOKUP(E22,'[1]ＡＮ室内機ﾃﾞｰﾀ（消さない）'!$A$1:$F$49,4,FALSE))</f>
        <v/>
      </c>
      <c r="J22" s="194" t="str">
        <f t="shared" si="2"/>
        <v/>
      </c>
      <c r="K22" s="195" t="str">
        <f>IF(ISERROR(IF($E$11=50,VLOOKUP(E22,'[1]ＡＮ室内機ﾃﾞｰﾀ（消さない）'!$A$1:$F$49,5,FALSE),IF($E$11=60,VLOOKUP(E22,'[1]ＡＮ室内機ﾃﾞｰﾀ（消さない）'!$A$1:$F$49,6,FALSE),""))),"",IF($E$11=50,VLOOKUP(E22,'[1]ＡＮ室内機ﾃﾞｰﾀ（消さない）'!A$1:$F$49,5,FALSE),IF($E$11=60,VLOOKUP(E22,'[1]ＡＮ室内機ﾃﾞｰﾀ（消さない）'!$A$1:$F$49,6,FALSE),"")))</f>
        <v/>
      </c>
      <c r="L22" s="196" t="str">
        <f t="shared" si="0"/>
        <v/>
      </c>
      <c r="M22" s="235"/>
      <c r="N22" s="198">
        <f t="shared" si="1"/>
        <v>0</v>
      </c>
    </row>
    <row r="23" spans="2:14" ht="19" customHeight="1" x14ac:dyDescent="0.55000000000000004">
      <c r="C23" s="350"/>
      <c r="D23" s="191">
        <v>8</v>
      </c>
      <c r="E23" s="233"/>
      <c r="F23" s="234"/>
      <c r="G23" s="194" t="str">
        <f>IF(ISERROR(VLOOKUP(E23,'[1]ＡＮ室内機ﾃﾞｰﾀ（消さない）'!$A$1:$F$49,3,FALSE)),"",VLOOKUP(E23,'[1]ＡＮ室内機ﾃﾞｰﾀ（消さない）'!$A$1:$F$49,3,FALSE))</f>
        <v/>
      </c>
      <c r="H23" s="194" t="str">
        <f t="shared" si="3"/>
        <v/>
      </c>
      <c r="I23" s="194" t="str">
        <f>IF(ISERROR(VLOOKUP(E23,'[1]ＡＮ室内機ﾃﾞｰﾀ（消さない）'!$A$1:$F$49,4,FALSE)),"",VLOOKUP(E23,'[1]ＡＮ室内機ﾃﾞｰﾀ（消さない）'!$A$1:$F$49,4,FALSE))</f>
        <v/>
      </c>
      <c r="J23" s="194" t="str">
        <f t="shared" si="2"/>
        <v/>
      </c>
      <c r="K23" s="195" t="str">
        <f>IF(ISERROR(IF($E$11=50,VLOOKUP(E23,'[1]ＡＮ室内機ﾃﾞｰﾀ（消さない）'!$A$1:$F$49,5,FALSE),IF($E$11=60,VLOOKUP(E23,'[1]ＡＮ室内機ﾃﾞｰﾀ（消さない）'!$A$1:$F$49,6,FALSE),""))),"",IF($E$11=50,VLOOKUP(E23,'[1]ＡＮ室内機ﾃﾞｰﾀ（消さない）'!A$1:$F$49,5,FALSE),IF($E$11=60,VLOOKUP(E23,'[1]ＡＮ室内機ﾃﾞｰﾀ（消さない）'!$A$1:$F$49,6,FALSE),"")))</f>
        <v/>
      </c>
      <c r="L23" s="196" t="str">
        <f t="shared" si="0"/>
        <v/>
      </c>
      <c r="M23" s="235"/>
      <c r="N23" s="198">
        <f t="shared" si="1"/>
        <v>0</v>
      </c>
    </row>
    <row r="24" spans="2:14" ht="19" customHeight="1" x14ac:dyDescent="0.55000000000000004">
      <c r="C24" s="350"/>
      <c r="D24" s="191">
        <v>9</v>
      </c>
      <c r="E24" s="233"/>
      <c r="F24" s="234"/>
      <c r="G24" s="194" t="str">
        <f>IF(ISERROR(VLOOKUP(E24,'[1]ＡＮ室内機ﾃﾞｰﾀ（消さない）'!$A$1:$F$49,3,FALSE)),"",VLOOKUP(E24,'[1]ＡＮ室内機ﾃﾞｰﾀ（消さない）'!$A$1:$F$49,3,FALSE))</f>
        <v/>
      </c>
      <c r="H24" s="194" t="str">
        <f t="shared" si="3"/>
        <v/>
      </c>
      <c r="I24" s="194" t="str">
        <f>IF(ISERROR(VLOOKUP(E24,'[1]ＡＮ室内機ﾃﾞｰﾀ（消さない）'!$A$1:$F$49,4,FALSE)),"",VLOOKUP(E24,'[1]ＡＮ室内機ﾃﾞｰﾀ（消さない）'!$A$1:$F$49,4,FALSE))</f>
        <v/>
      </c>
      <c r="J24" s="194" t="str">
        <f t="shared" si="2"/>
        <v/>
      </c>
      <c r="K24" s="195" t="str">
        <f>IF(ISERROR(IF($E$11=50,VLOOKUP(E24,'[1]ＡＮ室内機ﾃﾞｰﾀ（消さない）'!$A$1:$F$49,5,FALSE),IF($E$11=60,VLOOKUP(E24,'[1]ＡＮ室内機ﾃﾞｰﾀ（消さない）'!$A$1:$F$49,6,FALSE),""))),"",IF($E$11=50,VLOOKUP(E24,'[1]ＡＮ室内機ﾃﾞｰﾀ（消さない）'!A$1:$F$49,5,FALSE),IF($E$11=60,VLOOKUP(E24,'[1]ＡＮ室内機ﾃﾞｰﾀ（消さない）'!$A$1:$F$49,6,FALSE),"")))</f>
        <v/>
      </c>
      <c r="L24" s="196" t="str">
        <f t="shared" si="0"/>
        <v/>
      </c>
      <c r="M24" s="235"/>
      <c r="N24" s="198">
        <f t="shared" si="1"/>
        <v>0</v>
      </c>
    </row>
    <row r="25" spans="2:14" ht="19" customHeight="1" x14ac:dyDescent="0.55000000000000004">
      <c r="C25" s="350"/>
      <c r="D25" s="191">
        <v>10</v>
      </c>
      <c r="E25" s="233"/>
      <c r="F25" s="234"/>
      <c r="G25" s="194" t="str">
        <f>IF(ISERROR(VLOOKUP(E25,'[1]ＡＮ室内機ﾃﾞｰﾀ（消さない）'!$A$1:$F$49,3,FALSE)),"",VLOOKUP(E25,'[1]ＡＮ室内機ﾃﾞｰﾀ（消さない）'!$A$1:$F$49,3,FALSE))</f>
        <v/>
      </c>
      <c r="H25" s="194" t="str">
        <f t="shared" si="3"/>
        <v/>
      </c>
      <c r="I25" s="194" t="str">
        <f>IF(ISERROR(VLOOKUP(E25,'[1]ＡＮ室内機ﾃﾞｰﾀ（消さない）'!$A$1:$F$49,4,FALSE)),"",VLOOKUP(E25,'[1]ＡＮ室内機ﾃﾞｰﾀ（消さない）'!$A$1:$F$49,4,FALSE))</f>
        <v/>
      </c>
      <c r="J25" s="194" t="str">
        <f t="shared" si="2"/>
        <v/>
      </c>
      <c r="K25" s="195" t="str">
        <f>IF(ISERROR(IF($E$11=50,VLOOKUP(E25,'[1]ＡＮ室内機ﾃﾞｰﾀ（消さない）'!$A$1:$F$49,5,FALSE),IF($E$11=60,VLOOKUP(E25,'[1]ＡＮ室内機ﾃﾞｰﾀ（消さない）'!$A$1:$F$49,6,FALSE),""))),"",IF($E$11=50,VLOOKUP(E25,'[1]ＡＮ室内機ﾃﾞｰﾀ（消さない）'!A$1:$F$49,5,FALSE),IF($E$11=60,VLOOKUP(E25,'[1]ＡＮ室内機ﾃﾞｰﾀ（消さない）'!$A$1:$F$49,6,FALSE),"")))</f>
        <v/>
      </c>
      <c r="L25" s="196" t="str">
        <f t="shared" si="0"/>
        <v/>
      </c>
      <c r="M25" s="235"/>
      <c r="N25" s="198">
        <f t="shared" si="1"/>
        <v>0</v>
      </c>
    </row>
    <row r="26" spans="2:14" ht="19" customHeight="1" thickBot="1" x14ac:dyDescent="0.6">
      <c r="C26" s="351"/>
      <c r="D26" s="199">
        <v>11</v>
      </c>
      <c r="E26" s="236"/>
      <c r="F26" s="237"/>
      <c r="G26" s="202" t="str">
        <f>IF(ISERROR(VLOOKUP(E26,'[1]ＡＮ室内機ﾃﾞｰﾀ（消さない）'!$A$1:$F$49,3,FALSE)),"",VLOOKUP(E26,'[1]ＡＮ室内機ﾃﾞｰﾀ（消さない）'!$A$1:$F$49,3,FALSE))</f>
        <v/>
      </c>
      <c r="H26" s="202" t="str">
        <f t="shared" si="3"/>
        <v/>
      </c>
      <c r="I26" s="202" t="str">
        <f>IF(ISERROR(VLOOKUP(E26,'[1]ＡＮ室内機ﾃﾞｰﾀ（消さない）'!$A$1:$F$49,4,FALSE)),"",VLOOKUP(E26,'[1]ＡＮ室内機ﾃﾞｰﾀ（消さない）'!$A$1:$F$49,4,FALSE))</f>
        <v/>
      </c>
      <c r="J26" s="202" t="str">
        <f t="shared" si="2"/>
        <v/>
      </c>
      <c r="K26" s="203" t="str">
        <f>IF(ISERROR(IF($E$11=50,VLOOKUP(E26,'[1]ＡＮ室内機ﾃﾞｰﾀ（消さない）'!$A$1:$F$49,5,FALSE),IF($E$11=60,VLOOKUP(E26,'[1]ＡＮ室内機ﾃﾞｰﾀ（消さない）'!$A$1:$F$49,6,FALSE),""))),"",IF($E$11=50,VLOOKUP(E26,'[1]ＡＮ室内機ﾃﾞｰﾀ（消さない）'!A$1:$F$49,5,FALSE),IF($E$11=60,VLOOKUP(E26,'[1]ＡＮ室内機ﾃﾞｰﾀ（消さない）'!$A$1:$F$49,6,FALSE),"")))</f>
        <v/>
      </c>
      <c r="L26" s="204" t="str">
        <f t="shared" si="0"/>
        <v/>
      </c>
      <c r="M26" s="238"/>
      <c r="N26" s="206">
        <f t="shared" si="1"/>
        <v>0</v>
      </c>
    </row>
    <row r="27" spans="2:14" ht="20.25" customHeight="1" thickBot="1" x14ac:dyDescent="0.6">
      <c r="C27" s="207" t="s">
        <v>99</v>
      </c>
      <c r="D27" s="208"/>
      <c r="E27" s="209"/>
      <c r="F27" s="210">
        <f>SUM(F16:F26)</f>
        <v>3</v>
      </c>
      <c r="G27" s="211"/>
      <c r="H27" s="212">
        <f t="shared" ref="H27:J27" si="4">SUM(H16:H26)</f>
        <v>48</v>
      </c>
      <c r="I27" s="213"/>
      <c r="J27" s="214">
        <f t="shared" si="4"/>
        <v>36.900000000000006</v>
      </c>
      <c r="K27" s="215"/>
      <c r="L27" s="216">
        <f>SUM(L16:L26)</f>
        <v>0</v>
      </c>
      <c r="M27" s="216"/>
      <c r="N27" s="216">
        <f>SUM(N16:N26)</f>
        <v>48</v>
      </c>
    </row>
    <row r="28" spans="2:14" ht="9" customHeight="1" x14ac:dyDescent="0.55000000000000004">
      <c r="C28" s="153"/>
    </row>
    <row r="29" spans="2:14" x14ac:dyDescent="0.55000000000000004">
      <c r="B29" s="153" t="s">
        <v>100</v>
      </c>
      <c r="C29" s="153"/>
    </row>
    <row r="30" spans="2:14" x14ac:dyDescent="0.55000000000000004">
      <c r="C30" s="153" t="s">
        <v>101</v>
      </c>
    </row>
    <row r="31" spans="2:14" x14ac:dyDescent="0.55000000000000004">
      <c r="C31" s="324" t="s">
        <v>102</v>
      </c>
      <c r="D31" s="324"/>
      <c r="E31" s="324"/>
      <c r="F31" s="352" t="s">
        <v>103</v>
      </c>
      <c r="G31" s="352"/>
      <c r="H31" s="352"/>
      <c r="I31" s="352"/>
      <c r="J31" s="352"/>
      <c r="K31" s="217"/>
      <c r="L31" s="353" t="s">
        <v>104</v>
      </c>
      <c r="M31" s="354"/>
    </row>
    <row r="32" spans="2:14" x14ac:dyDescent="0.55000000000000004">
      <c r="C32" s="341" t="s">
        <v>105</v>
      </c>
      <c r="D32" s="341"/>
      <c r="E32" s="341"/>
      <c r="F32" s="352" t="s">
        <v>118</v>
      </c>
      <c r="G32" s="352"/>
      <c r="H32" s="352"/>
      <c r="I32" s="352"/>
      <c r="J32" s="352"/>
      <c r="K32" s="217"/>
      <c r="L32" s="342" t="s">
        <v>119</v>
      </c>
      <c r="M32" s="343"/>
    </row>
    <row r="33" spans="3:15" ht="19.5" customHeight="1" x14ac:dyDescent="0.55000000000000004">
      <c r="C33" s="341" t="s">
        <v>107</v>
      </c>
      <c r="D33" s="341"/>
      <c r="E33" s="341"/>
      <c r="F33" s="352" t="s">
        <v>120</v>
      </c>
      <c r="G33" s="352"/>
      <c r="H33" s="352"/>
      <c r="I33" s="352"/>
      <c r="J33" s="352"/>
      <c r="K33" s="217"/>
      <c r="L33" s="342" t="s">
        <v>119</v>
      </c>
      <c r="M33" s="343"/>
      <c r="O33" s="218"/>
    </row>
    <row r="34" spans="3:15" x14ac:dyDescent="0.55000000000000004">
      <c r="C34" s="344" t="s">
        <v>109</v>
      </c>
      <c r="D34" s="344"/>
      <c r="E34" s="344"/>
      <c r="F34" s="352" t="s">
        <v>121</v>
      </c>
      <c r="G34" s="352"/>
      <c r="H34" s="352"/>
      <c r="I34" s="352"/>
      <c r="J34" s="352"/>
      <c r="K34" s="223"/>
      <c r="L34" s="345" t="s">
        <v>119</v>
      </c>
      <c r="M34" s="346"/>
    </row>
    <row r="35" spans="3:15" x14ac:dyDescent="0.55000000000000004">
      <c r="C35" s="344" t="s">
        <v>111</v>
      </c>
      <c r="D35" s="344"/>
      <c r="E35" s="344"/>
      <c r="F35" s="352" t="s">
        <v>122</v>
      </c>
      <c r="G35" s="352"/>
      <c r="H35" s="352"/>
      <c r="I35" s="352"/>
      <c r="J35" s="352"/>
      <c r="K35" s="223"/>
      <c r="L35" s="347" t="s">
        <v>119</v>
      </c>
      <c r="M35" s="348"/>
    </row>
    <row r="36" spans="3:15" ht="22.5" x14ac:dyDescent="0.55000000000000004">
      <c r="C36" s="333" t="s">
        <v>100</v>
      </c>
      <c r="D36" s="334"/>
      <c r="E36" s="334"/>
      <c r="F36" s="334"/>
      <c r="G36" s="334"/>
      <c r="H36" s="334"/>
      <c r="I36" s="334"/>
      <c r="J36" s="335"/>
      <c r="K36" s="217"/>
      <c r="L36" s="336" t="str">
        <f>IF(COUNTIF(L32:M35,"〇")=4,"〇","×")</f>
        <v>〇</v>
      </c>
      <c r="M36" s="337"/>
    </row>
    <row r="37" spans="3:15" x14ac:dyDescent="0.55000000000000004">
      <c r="C37" s="224" t="s">
        <v>123</v>
      </c>
    </row>
    <row r="38" spans="3:15" x14ac:dyDescent="0.55000000000000004">
      <c r="C38" s="153" t="s">
        <v>112</v>
      </c>
    </row>
    <row r="39" spans="3:15" x14ac:dyDescent="0.55000000000000004">
      <c r="C39" s="338"/>
      <c r="D39" s="338"/>
      <c r="E39" s="338"/>
    </row>
    <row r="40" spans="3:15" x14ac:dyDescent="0.55000000000000004">
      <c r="C40" s="339" t="s">
        <v>102</v>
      </c>
      <c r="D40" s="339"/>
      <c r="E40" s="339"/>
      <c r="F40" s="340" t="s">
        <v>103</v>
      </c>
      <c r="G40" s="340"/>
      <c r="H40" s="340"/>
      <c r="I40" s="340"/>
      <c r="J40" s="340"/>
      <c r="K40" s="217"/>
      <c r="L40" s="340" t="s">
        <v>104</v>
      </c>
      <c r="M40" s="340"/>
      <c r="N40" s="340"/>
    </row>
    <row r="41" spans="3:15" ht="72" customHeight="1" x14ac:dyDescent="0.55000000000000004">
      <c r="C41" s="324" t="s">
        <v>113</v>
      </c>
      <c r="D41" s="324"/>
      <c r="E41" s="324"/>
      <c r="F41" s="325" t="s">
        <v>114</v>
      </c>
      <c r="G41" s="326"/>
      <c r="H41" s="326"/>
      <c r="I41" s="326"/>
      <c r="J41" s="326"/>
      <c r="K41" s="225"/>
      <c r="L41" s="327" t="str">
        <f>IF(L36="×","× 1.接続室内機仕様が×のため",IF(N27=0,"室内機接続可否情報入力",IF(N27&gt;56,'[1]ＡＮ室内機情報など（消さない）'!H6,"〇")))</f>
        <v>〇</v>
      </c>
      <c r="M41" s="327"/>
      <c r="N41" s="327"/>
    </row>
    <row r="42" spans="3:15" ht="21" customHeight="1" x14ac:dyDescent="0.55000000000000004">
      <c r="C42" s="221"/>
      <c r="D42" s="221"/>
      <c r="E42" s="221"/>
      <c r="F42" s="226"/>
      <c r="G42" s="227"/>
      <c r="H42" s="227"/>
      <c r="I42" s="227"/>
      <c r="J42" s="227"/>
      <c r="L42" s="228"/>
      <c r="M42" s="228"/>
    </row>
    <row r="43" spans="3:15" ht="21" customHeight="1" thickBot="1" x14ac:dyDescent="0.6">
      <c r="C43" s="174"/>
      <c r="D43" s="174"/>
      <c r="E43" s="174"/>
      <c r="F43" s="226"/>
      <c r="G43" s="227"/>
      <c r="H43" s="227"/>
      <c r="I43" s="227"/>
      <c r="J43" s="227"/>
      <c r="L43" s="228"/>
      <c r="M43" s="228"/>
    </row>
    <row r="44" spans="3:15" ht="64.5" customHeight="1" thickBot="1" x14ac:dyDescent="0.6">
      <c r="C44" s="328" t="s">
        <v>115</v>
      </c>
      <c r="D44" s="329"/>
      <c r="E44" s="330"/>
      <c r="F44" s="331" t="str">
        <f>IF(AND(L36="〇",L41="〇"),'[1]ＡＮ室内機情報など（消さない）'!I6,IF(AND(L36="〇",L41='[1]ＡＮ室内機情報など（消さない）'!H6),'[1]ＡＮ室内機情報など（消さない）'!I7,"×"))</f>
        <v>〇　室内機入力欄の緑色ハッチングの室内機が補助対象予定。</v>
      </c>
      <c r="G44" s="331"/>
      <c r="H44" s="331"/>
      <c r="I44" s="331"/>
      <c r="J44" s="331"/>
      <c r="K44" s="331"/>
      <c r="L44" s="331"/>
      <c r="M44" s="331"/>
      <c r="N44" s="332"/>
    </row>
    <row r="45" spans="3:15" x14ac:dyDescent="0.55000000000000004">
      <c r="C45" s="229"/>
      <c r="D45" s="229"/>
      <c r="E45" s="229"/>
    </row>
  </sheetData>
  <sheetProtection formatCells="0" selectLockedCells="1"/>
  <mergeCells count="33">
    <mergeCell ref="C15:D15"/>
    <mergeCell ref="B2:F3"/>
    <mergeCell ref="M4:N4"/>
    <mergeCell ref="C11:D11"/>
    <mergeCell ref="H11:J11"/>
    <mergeCell ref="C12:D12"/>
    <mergeCell ref="C16:C26"/>
    <mergeCell ref="C31:E31"/>
    <mergeCell ref="F31:J31"/>
    <mergeCell ref="L31:M31"/>
    <mergeCell ref="C32:E32"/>
    <mergeCell ref="F32:J32"/>
    <mergeCell ref="L32:M32"/>
    <mergeCell ref="C39:E39"/>
    <mergeCell ref="C33:E33"/>
    <mergeCell ref="F33:J33"/>
    <mergeCell ref="L33:M33"/>
    <mergeCell ref="C34:E34"/>
    <mergeCell ref="F34:J34"/>
    <mergeCell ref="L34:M34"/>
    <mergeCell ref="C35:E35"/>
    <mergeCell ref="F35:J35"/>
    <mergeCell ref="L35:M35"/>
    <mergeCell ref="C36:J36"/>
    <mergeCell ref="L36:M36"/>
    <mergeCell ref="C44:E44"/>
    <mergeCell ref="F44:N44"/>
    <mergeCell ref="C40:E40"/>
    <mergeCell ref="F40:J40"/>
    <mergeCell ref="L40:N40"/>
    <mergeCell ref="C41:E41"/>
    <mergeCell ref="F41:J41"/>
    <mergeCell ref="L41:N41"/>
  </mergeCells>
  <phoneticPr fontId="14"/>
  <conditionalFormatting sqref="E16:N26">
    <cfRule type="expression" dxfId="1" priority="1">
      <formula>AND($L$36="〇",$N$27&lt;=56,$M16="〇")</formula>
    </cfRule>
  </conditionalFormatting>
  <dataValidations count="6">
    <dataValidation type="list" allowBlank="1" showInputMessage="1" showErrorMessage="1" sqref="M16:M26" xr:uid="{6923062D-EB5D-4837-8743-7B7644F5D1D4}">
      <formula1>避難所利用</formula1>
    </dataValidation>
    <dataValidation type="list" allowBlank="1" showInputMessage="1" showErrorMessage="1" sqref="G10" xr:uid="{993436CD-4B99-4A45-B9F9-9DB735485578}">
      <formula1>空調運転</formula1>
    </dataValidation>
    <dataValidation type="list" allowBlank="1" showInputMessage="1" showErrorMessage="1" sqref="E12" xr:uid="{41254BAA-11DB-4FC5-A368-8CC3A0ADF834}">
      <formula1>遮断器</formula1>
    </dataValidation>
    <dataValidation type="list" allowBlank="1" showInputMessage="1" showErrorMessage="1" sqref="E11" xr:uid="{B32789CC-AF34-4DC9-BBEE-E84B4D05EA00}">
      <formula1>周波数</formula1>
    </dataValidation>
    <dataValidation type="whole" allowBlank="1" showInputMessage="1" showErrorMessage="1" sqref="F16" xr:uid="{E50AF72F-8BD1-4879-AE8A-2D5ADED28A52}">
      <formula1>1</formula1>
      <formula2>11</formula2>
    </dataValidation>
    <dataValidation type="list" allowBlank="1" showInputMessage="1" showErrorMessage="1" sqref="E16:E26" xr:uid="{6D28B014-5C54-4FD6-A387-8A9F97DA4539}">
      <formula1>室内機</formula1>
    </dataValidation>
  </dataValidations>
  <pageMargins left="0.7" right="0.7" top="0.75" bottom="0.75" header="0.3" footer="0.3"/>
  <pageSetup paperSize="9" scale="76"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1BFD7-89A3-4242-AAA6-55A361A01706}">
  <sheetPr>
    <tabColor rgb="FF00B0F0"/>
    <pageSetUpPr fitToPage="1"/>
  </sheetPr>
  <dimension ref="B1:O44"/>
  <sheetViews>
    <sheetView view="pageBreakPreview" zoomScale="55" zoomScaleNormal="100" zoomScaleSheetLayoutView="55" workbookViewId="0">
      <selection activeCell="E10" sqref="E10:E11"/>
    </sheetView>
  </sheetViews>
  <sheetFormatPr defaultColWidth="9" defaultRowHeight="20" x14ac:dyDescent="0.55000000000000004"/>
  <cols>
    <col min="1" max="1" width="1" style="8" customWidth="1"/>
    <col min="2" max="2" width="3.58203125" style="8" customWidth="1"/>
    <col min="3" max="3" width="4.83203125" style="8" customWidth="1"/>
    <col min="4" max="4" width="5.75" style="8" customWidth="1"/>
    <col min="5" max="5" width="16.58203125" style="8" customWidth="1"/>
    <col min="6" max="6" width="6.33203125" style="8" customWidth="1"/>
    <col min="7" max="7" width="9.33203125" style="8" hidden="1" customWidth="1"/>
    <col min="8" max="8" width="10.5" style="8" customWidth="1"/>
    <col min="9" max="9" width="11.5" style="8" hidden="1" customWidth="1"/>
    <col min="10" max="10" width="14" style="8" customWidth="1"/>
    <col min="11" max="11" width="11.5" style="8" hidden="1" customWidth="1"/>
    <col min="12" max="12" width="13.58203125" style="8" customWidth="1"/>
    <col min="13" max="13" width="12.83203125" style="8" customWidth="1"/>
    <col min="14" max="14" width="15.25" style="8" customWidth="1"/>
    <col min="15" max="15" width="1.08203125" style="8" customWidth="1"/>
    <col min="16" max="16384" width="9" style="8"/>
  </cols>
  <sheetData>
    <row r="1" spans="2:14" ht="14.25" customHeight="1" x14ac:dyDescent="0.55000000000000004">
      <c r="B1" s="355" t="s">
        <v>54</v>
      </c>
      <c r="C1" s="355"/>
      <c r="D1" s="355"/>
      <c r="E1" s="355"/>
      <c r="F1" s="355"/>
      <c r="G1" s="152"/>
      <c r="H1" s="152"/>
    </row>
    <row r="2" spans="2:14" ht="14.25" customHeight="1" x14ac:dyDescent="0.55000000000000004">
      <c r="B2" s="355"/>
      <c r="C2" s="355"/>
      <c r="D2" s="355"/>
      <c r="E2" s="355"/>
      <c r="F2" s="355"/>
      <c r="G2" s="152"/>
      <c r="H2" s="152"/>
    </row>
    <row r="3" spans="2:14" ht="16.5" customHeight="1" x14ac:dyDescent="0.55000000000000004">
      <c r="B3" s="7" t="s">
        <v>4</v>
      </c>
      <c r="M3" s="356" t="s">
        <v>75</v>
      </c>
      <c r="N3" s="356"/>
    </row>
    <row r="4" spans="2:14" ht="16.5" customHeight="1" x14ac:dyDescent="0.55000000000000004">
      <c r="B4" s="7" t="s">
        <v>5</v>
      </c>
      <c r="M4" s="9"/>
      <c r="N4" s="9"/>
    </row>
    <row r="5" spans="2:14" x14ac:dyDescent="0.55000000000000004">
      <c r="M5" s="9"/>
      <c r="N5" s="9"/>
    </row>
    <row r="6" spans="2:14" ht="17.25" customHeight="1" x14ac:dyDescent="0.55000000000000004">
      <c r="B6" s="133" t="s">
        <v>76</v>
      </c>
      <c r="C6" s="132"/>
      <c r="D6" s="132"/>
      <c r="E6" s="132"/>
      <c r="F6" s="132"/>
      <c r="G6" s="132"/>
      <c r="H6" s="132"/>
      <c r="I6" s="132"/>
      <c r="J6" s="132"/>
      <c r="K6" s="132"/>
      <c r="L6" s="132"/>
      <c r="M6" s="10">
        <v>3</v>
      </c>
      <c r="N6" s="132" t="s">
        <v>58</v>
      </c>
    </row>
    <row r="8" spans="2:14" ht="20.5" thickBot="1" x14ac:dyDescent="0.6">
      <c r="B8" s="153" t="s">
        <v>77</v>
      </c>
    </row>
    <row r="9" spans="2:14" ht="25.5" customHeight="1" thickBot="1" x14ac:dyDescent="0.6">
      <c r="C9" s="154" t="s">
        <v>78</v>
      </c>
      <c r="D9" s="155"/>
      <c r="E9" s="155"/>
      <c r="F9" s="155"/>
      <c r="G9" s="156"/>
      <c r="H9" s="239"/>
      <c r="J9" s="12"/>
      <c r="L9" s="13" t="s">
        <v>9</v>
      </c>
    </row>
    <row r="10" spans="2:14" ht="21.75" customHeight="1" thickBot="1" x14ac:dyDescent="0.6">
      <c r="C10" s="357" t="s">
        <v>79</v>
      </c>
      <c r="D10" s="358"/>
      <c r="E10" s="157">
        <v>50</v>
      </c>
      <c r="F10" s="158" t="s">
        <v>80</v>
      </c>
      <c r="G10" s="159"/>
      <c r="H10" s="359"/>
      <c r="I10" s="360"/>
      <c r="J10" s="360"/>
      <c r="K10" s="160"/>
      <c r="L10" s="161"/>
      <c r="M10" s="162"/>
    </row>
    <row r="11" spans="2:14" ht="21.75" customHeight="1" thickBot="1" x14ac:dyDescent="0.6">
      <c r="C11" s="361" t="s">
        <v>81</v>
      </c>
      <c r="D11" s="362"/>
      <c r="E11" s="163">
        <v>10</v>
      </c>
      <c r="F11" s="164" t="s">
        <v>82</v>
      </c>
      <c r="G11" s="165"/>
      <c r="H11" s="166" t="s">
        <v>83</v>
      </c>
      <c r="I11" s="167"/>
      <c r="J11" s="168">
        <f>IF(ISERROR(VLOOKUP(E11,'[1]ANブレーカー容量別突入電流、消費電力値'!A1:D4,2,FALSE)),"",(VLOOKUP(E11,'[1]ANブレーカー容量別突入電流、消費電力値'!A1:D4,2,FALSE)))</f>
        <v>1</v>
      </c>
      <c r="K11" s="169"/>
      <c r="L11" s="170" t="s">
        <v>84</v>
      </c>
    </row>
    <row r="12" spans="2:14" ht="12" customHeight="1" x14ac:dyDescent="0.55000000000000004">
      <c r="C12" s="171" t="s">
        <v>85</v>
      </c>
      <c r="D12" s="172"/>
      <c r="E12" s="173"/>
      <c r="F12" s="173"/>
      <c r="G12" s="173"/>
      <c r="H12" s="173"/>
      <c r="I12" s="173"/>
      <c r="J12" s="173"/>
      <c r="K12" s="173"/>
      <c r="L12" s="173"/>
    </row>
    <row r="13" spans="2:14" ht="20.25" customHeight="1" thickBot="1" x14ac:dyDescent="0.6">
      <c r="C13" s="174" t="s">
        <v>86</v>
      </c>
      <c r="D13" s="161"/>
      <c r="E13" s="175"/>
      <c r="F13" s="175"/>
      <c r="G13" s="175"/>
      <c r="H13" s="175"/>
      <c r="I13" s="175"/>
      <c r="J13" s="175"/>
      <c r="K13" s="175"/>
      <c r="L13" s="175"/>
    </row>
    <row r="14" spans="2:14" ht="21.75" customHeight="1" thickBot="1" x14ac:dyDescent="0.6">
      <c r="C14" s="363" t="s">
        <v>87</v>
      </c>
      <c r="D14" s="364"/>
      <c r="E14" s="176" t="s">
        <v>88</v>
      </c>
      <c r="F14" s="177" t="s">
        <v>89</v>
      </c>
      <c r="G14" s="178" t="s">
        <v>90</v>
      </c>
      <c r="H14" s="179" t="s">
        <v>91</v>
      </c>
      <c r="I14" s="179" t="s">
        <v>92</v>
      </c>
      <c r="J14" s="180" t="s">
        <v>93</v>
      </c>
      <c r="K14" s="181" t="s">
        <v>94</v>
      </c>
      <c r="L14" s="182" t="s">
        <v>95</v>
      </c>
      <c r="M14" s="182" t="s">
        <v>96</v>
      </c>
      <c r="N14" s="182" t="s">
        <v>97</v>
      </c>
    </row>
    <row r="15" spans="2:14" ht="19" customHeight="1" x14ac:dyDescent="0.55000000000000004">
      <c r="C15" s="349" t="s">
        <v>98</v>
      </c>
      <c r="D15" s="183">
        <v>1</v>
      </c>
      <c r="E15" s="184" t="s">
        <v>124</v>
      </c>
      <c r="F15" s="185">
        <v>1</v>
      </c>
      <c r="G15" s="186">
        <f>IF(ISERROR(VLOOKUP(E15,'[1]ＡＮ室内機ﾃﾞｰﾀ（消さない）'!$A$1:$F$49,3,FALSE)),"",VLOOKUP(E15,'[1]ＡＮ室内機ﾃﾞｰﾀ（消さない）'!$A$1:$F$49,3,FALSE))</f>
        <v>11.2</v>
      </c>
      <c r="H15" s="186">
        <f>IF(ISERROR(F15*G15),"",(F15*G15))</f>
        <v>11.2</v>
      </c>
      <c r="I15" s="186">
        <f>IF(ISERROR(VLOOKUP(E15,'[1]ＡＮ室内機ﾃﾞｰﾀ（消さない）'!$A$1:$F$49,4,FALSE)),"",VLOOKUP(E15,'[1]ＡＮ室内機ﾃﾞｰﾀ（消さない）'!$A$1:$F$49,4,FALSE))</f>
        <v>3.8</v>
      </c>
      <c r="J15" s="186">
        <f>IF(ISERROR(F15*I15),"",(F15*I15))</f>
        <v>3.8</v>
      </c>
      <c r="K15" s="187">
        <f>IF(ISERROR(IF($E$10=50,VLOOKUP(E15,'[1]ＡＮ室内機ﾃﾞｰﾀ（消さない）'!$A$1:$F$49,5,FALSE),IF($E$10=60,VLOOKUP(E15,'[1]ＡＮ室内機ﾃﾞｰﾀ（消さない）'!$A$1:$F$49,6,FALSE),""))),"",IF($E$10=50,VLOOKUP(E15,'[1]ＡＮ室内機ﾃﾞｰﾀ（消さない）'!A$1:$F$49,5,FALSE),IF($E$10=60,VLOOKUP(E15,'[1]ＡＮ室内機ﾃﾞｰﾀ（消さない）'!$A$1:$F$49,6,FALSE),"")))</f>
        <v>1.1000000000000001</v>
      </c>
      <c r="L15" s="188">
        <f>IF(ISERROR(F15*K15),"",(F15*K15))</f>
        <v>1.1000000000000001</v>
      </c>
      <c r="M15" s="189" t="s">
        <v>117</v>
      </c>
      <c r="N15" s="190">
        <f>IF(M15="〇",H15,0)</f>
        <v>11.2</v>
      </c>
    </row>
    <row r="16" spans="2:14" ht="19" customHeight="1" x14ac:dyDescent="0.55000000000000004">
      <c r="C16" s="350"/>
      <c r="D16" s="191">
        <v>2</v>
      </c>
      <c r="E16" s="192" t="s">
        <v>125</v>
      </c>
      <c r="F16" s="193">
        <v>3</v>
      </c>
      <c r="G16" s="194">
        <f>IF(ISERROR(VLOOKUP(E16,'[1]ＡＮ室内機ﾃﾞｰﾀ（消さない）'!$A$1:$F$49,3,FALSE)),"",VLOOKUP(E16,'[1]ＡＮ室内機ﾃﾞｰﾀ（消さない）'!$A$1:$F$49,3,FALSE))</f>
        <v>7.1</v>
      </c>
      <c r="H16" s="194">
        <f>IF(ISERROR(F16*G16),"",(F16*G16))</f>
        <v>21.299999999999997</v>
      </c>
      <c r="I16" s="194">
        <f>IF(ISERROR(VLOOKUP(E16,'[1]ＡＮ室内機ﾃﾞｰﾀ（消さない）'!$A$1:$F$49,4,FALSE)),"",VLOOKUP(E16,'[1]ＡＮ室内機ﾃﾞｰﾀ（消さない）'!$A$1:$F$49,4,FALSE))</f>
        <v>3.8</v>
      </c>
      <c r="J16" s="194">
        <f>IF(ISERROR(F16*I16),"",(F16*I16))</f>
        <v>11.399999999999999</v>
      </c>
      <c r="K16" s="195">
        <f>IF(ISERROR(IF($E$10=50,VLOOKUP(E16,'[1]ＡＮ室内機ﾃﾞｰﾀ（消さない）'!$A$1:$F$49,5,FALSE),IF($E$10=60,VLOOKUP(E16,'[1]ＡＮ室内機ﾃﾞｰﾀ（消さない）'!$A$1:$F$49,6,FALSE),""))),"",IF($E$10=50,VLOOKUP(E16,'[1]ＡＮ室内機ﾃﾞｰﾀ（消さない）'!A$1:$F$49,5,FALSE),IF($E$10=60,VLOOKUP(E16,'[1]ＡＮ室内機ﾃﾞｰﾀ（消さない）'!$A$1:$F$49,6,FALSE),"")))</f>
        <v>0.4</v>
      </c>
      <c r="L16" s="196">
        <f t="shared" ref="L16:L25" si="0">IF(ISERROR(F16*K16),"",(F16*K16))</f>
        <v>1.2000000000000002</v>
      </c>
      <c r="M16" s="197" t="s">
        <v>117</v>
      </c>
      <c r="N16" s="198">
        <f t="shared" ref="N16:N25" si="1">IF(M16="〇",H16,0)</f>
        <v>21.299999999999997</v>
      </c>
    </row>
    <row r="17" spans="2:15" ht="19" customHeight="1" x14ac:dyDescent="0.55000000000000004">
      <c r="C17" s="350"/>
      <c r="D17" s="191">
        <v>3</v>
      </c>
      <c r="E17" s="192" t="s">
        <v>126</v>
      </c>
      <c r="F17" s="193">
        <v>3</v>
      </c>
      <c r="G17" s="194">
        <f>IF(ISERROR(VLOOKUP(E17,'[1]ＡＮ室内機ﾃﾞｰﾀ（消さない）'!$A$1:$F$49,3,FALSE)),"",VLOOKUP(E17,'[1]ＡＮ室内機ﾃﾞｰﾀ（消さない）'!$A$1:$F$49,3,FALSE))</f>
        <v>7.1</v>
      </c>
      <c r="H17" s="194">
        <f>IF(ISERROR(F17*G17),"",(F17*G17))</f>
        <v>21.299999999999997</v>
      </c>
      <c r="I17" s="194">
        <f>IF(ISERROR(VLOOKUP(E17,'[1]ＡＮ室内機ﾃﾞｰﾀ（消さない）'!$A$1:$F$49,4,FALSE)),"",VLOOKUP(E17,'[1]ＡＮ室内機ﾃﾞｰﾀ（消さない）'!$A$1:$F$49,4,FALSE))</f>
        <v>3.8</v>
      </c>
      <c r="J17" s="194">
        <f t="shared" ref="J17:J25" si="2">IF(ISERROR(F17*I17),"",(F17*I17))</f>
        <v>11.399999999999999</v>
      </c>
      <c r="K17" s="195">
        <f>IF(ISERROR(IF($E$10=50,VLOOKUP(E17,'[1]ＡＮ室内機ﾃﾞｰﾀ（消さない）'!$A$1:$F$49,5,FALSE),IF($E$10=60,VLOOKUP(E17,'[1]ＡＮ室内機ﾃﾞｰﾀ（消さない）'!$A$1:$F$49,6,FALSE),""))),"",IF($E$10=50,VLOOKUP(E17,'[1]ＡＮ室内機ﾃﾞｰﾀ（消さない）'!A$1:$F$49,5,FALSE),IF($E$10=60,VLOOKUP(E17,'[1]ＡＮ室内機ﾃﾞｰﾀ（消さない）'!$A$1:$F$49,6,FALSE),"")))</f>
        <v>0.6</v>
      </c>
      <c r="L17" s="196">
        <f t="shared" si="0"/>
        <v>1.7999999999999998</v>
      </c>
      <c r="M17" s="197" t="s">
        <v>117</v>
      </c>
      <c r="N17" s="198">
        <f t="shared" si="1"/>
        <v>21.299999999999997</v>
      </c>
    </row>
    <row r="18" spans="2:15" ht="19" customHeight="1" x14ac:dyDescent="0.55000000000000004">
      <c r="C18" s="350"/>
      <c r="D18" s="191">
        <v>4</v>
      </c>
      <c r="E18" s="192" t="s">
        <v>127</v>
      </c>
      <c r="F18" s="193">
        <v>1</v>
      </c>
      <c r="G18" s="194">
        <f>IF(ISERROR(VLOOKUP(E18,'[1]ＡＮ室内機ﾃﾞｰﾀ（消さない）'!$A$1:$F$49,3,FALSE)),"",VLOOKUP(E18,'[1]ＡＮ室内機ﾃﾞｰﾀ（消さない）'!$A$1:$F$49,3,FALSE))</f>
        <v>9</v>
      </c>
      <c r="H18" s="194">
        <f t="shared" ref="H18:H25" si="3">IF(ISERROR(F18*G18),"",(F18*G18))</f>
        <v>9</v>
      </c>
      <c r="I18" s="194">
        <f>IF(ISERROR(VLOOKUP(E18,'[1]ＡＮ室内機ﾃﾞｰﾀ（消さない）'!$A$1:$F$49,4,FALSE)),"",VLOOKUP(E18,'[1]ＡＮ室内機ﾃﾞｰﾀ（消さない）'!$A$1:$F$49,4,FALSE))</f>
        <v>3.8</v>
      </c>
      <c r="J18" s="194">
        <f t="shared" si="2"/>
        <v>3.8</v>
      </c>
      <c r="K18" s="195">
        <f>IF(ISERROR(IF($E$10=50,VLOOKUP(E18,'[1]ＡＮ室内機ﾃﾞｰﾀ（消さない）'!$A$1:$F$49,5,FALSE),IF($E$10=60,VLOOKUP(E18,'[1]ＡＮ室内機ﾃﾞｰﾀ（消さない）'!$A$1:$F$49,6,FALSE),""))),"",IF($E$10=50,VLOOKUP(E18,'[1]ＡＮ室内機ﾃﾞｰﾀ（消さない）'!A$1:$F$49,5,FALSE),IF($E$10=60,VLOOKUP(E18,'[1]ＡＮ室内機ﾃﾞｰﾀ（消さない）'!$A$1:$F$49,6,FALSE),"")))</f>
        <v>0.8</v>
      </c>
      <c r="L18" s="196">
        <f t="shared" si="0"/>
        <v>0.8</v>
      </c>
      <c r="M18" s="197" t="s">
        <v>128</v>
      </c>
      <c r="N18" s="198">
        <f t="shared" si="1"/>
        <v>0</v>
      </c>
    </row>
    <row r="19" spans="2:15" ht="19" customHeight="1" x14ac:dyDescent="0.55000000000000004">
      <c r="C19" s="350"/>
      <c r="D19" s="191">
        <v>5</v>
      </c>
      <c r="E19" s="192" t="s">
        <v>129</v>
      </c>
      <c r="F19" s="193">
        <v>1</v>
      </c>
      <c r="G19" s="194">
        <f>IF(ISERROR(VLOOKUP(E19,'[1]ＡＮ室内機ﾃﾞｰﾀ（消さない）'!$A$1:$F$49,3,FALSE)),"",VLOOKUP(E19,'[1]ＡＮ室内機ﾃﾞｰﾀ（消さない）'!$A$1:$F$49,3,FALSE))</f>
        <v>4.5</v>
      </c>
      <c r="H19" s="194">
        <f t="shared" si="3"/>
        <v>4.5</v>
      </c>
      <c r="I19" s="194">
        <f>IF(ISERROR(VLOOKUP(E19,'[1]ＡＮ室内機ﾃﾞｰﾀ（消さない）'!$A$1:$F$49,4,FALSE)),"",VLOOKUP(E19,'[1]ＡＮ室内機ﾃﾞｰﾀ（消さない）'!$A$1:$F$49,4,FALSE))</f>
        <v>3.8</v>
      </c>
      <c r="J19" s="194">
        <f t="shared" si="2"/>
        <v>3.8</v>
      </c>
      <c r="K19" s="195">
        <f>IF(ISERROR(IF($E$10=50,VLOOKUP(E19,'[1]ＡＮ室内機ﾃﾞｰﾀ（消さない）'!$A$1:$F$49,5,FALSE),IF($E$10=60,VLOOKUP(E19,'[1]ＡＮ室内機ﾃﾞｰﾀ（消さない）'!$A$1:$F$49,6,FALSE),""))),"",IF($E$10=50,VLOOKUP(E19,'[1]ＡＮ室内機ﾃﾞｰﾀ（消さない）'!A$1:$F$49,5,FALSE),IF($E$10=60,VLOOKUP(E19,'[1]ＡＮ室内機ﾃﾞｰﾀ（消さない）'!$A$1:$F$49,6,FALSE),"")))</f>
        <v>0.3</v>
      </c>
      <c r="L19" s="196">
        <f t="shared" si="0"/>
        <v>0.3</v>
      </c>
      <c r="M19" s="197" t="s">
        <v>128</v>
      </c>
      <c r="N19" s="198">
        <f t="shared" si="1"/>
        <v>0</v>
      </c>
    </row>
    <row r="20" spans="2:15" ht="19" customHeight="1" x14ac:dyDescent="0.55000000000000004">
      <c r="C20" s="350"/>
      <c r="D20" s="191">
        <v>6</v>
      </c>
      <c r="E20" s="192"/>
      <c r="F20" s="193"/>
      <c r="G20" s="194" t="str">
        <f>IF(ISERROR(VLOOKUP(E20,'[1]ＡＮ室内機ﾃﾞｰﾀ（消さない）'!$A$1:$F$49,3,FALSE)),"",VLOOKUP(E20,'[1]ＡＮ室内機ﾃﾞｰﾀ（消さない）'!$A$1:$F$49,3,FALSE))</f>
        <v/>
      </c>
      <c r="H20" s="194" t="str">
        <f t="shared" si="3"/>
        <v/>
      </c>
      <c r="I20" s="194" t="str">
        <f>IF(ISERROR(VLOOKUP(E20,'[1]ＡＮ室内機ﾃﾞｰﾀ（消さない）'!$A$1:$F$49,4,FALSE)),"",VLOOKUP(E20,'[1]ＡＮ室内機ﾃﾞｰﾀ（消さない）'!$A$1:$F$49,4,FALSE))</f>
        <v/>
      </c>
      <c r="J20" s="194" t="str">
        <f t="shared" si="2"/>
        <v/>
      </c>
      <c r="K20" s="195" t="str">
        <f>IF(ISERROR(IF($E$10=50,VLOOKUP(E20,'[1]ＡＮ室内機ﾃﾞｰﾀ（消さない）'!$A$1:$F$49,5,FALSE),IF($E$10=60,VLOOKUP(E20,'[1]ＡＮ室内機ﾃﾞｰﾀ（消さない）'!$A$1:$F$49,6,FALSE),""))),"",IF($E$10=50,VLOOKUP(E20,'[1]ＡＮ室内機ﾃﾞｰﾀ（消さない）'!A$1:$F$49,5,FALSE),IF($E$10=60,VLOOKUP(E20,'[1]ＡＮ室内機ﾃﾞｰﾀ（消さない）'!$A$1:$F$49,6,FALSE),"")))</f>
        <v/>
      </c>
      <c r="L20" s="196" t="str">
        <f t="shared" si="0"/>
        <v/>
      </c>
      <c r="M20" s="197"/>
      <c r="N20" s="198">
        <f t="shared" si="1"/>
        <v>0</v>
      </c>
    </row>
    <row r="21" spans="2:15" ht="19" customHeight="1" x14ac:dyDescent="0.55000000000000004">
      <c r="C21" s="350"/>
      <c r="D21" s="191">
        <v>7</v>
      </c>
      <c r="E21" s="192"/>
      <c r="F21" s="193"/>
      <c r="G21" s="194" t="str">
        <f>IF(ISERROR(VLOOKUP(E21,'[1]ＡＮ室内機ﾃﾞｰﾀ（消さない）'!$A$1:$F$49,3,FALSE)),"",VLOOKUP(E21,'[1]ＡＮ室内機ﾃﾞｰﾀ（消さない）'!$A$1:$F$49,3,FALSE))</f>
        <v/>
      </c>
      <c r="H21" s="194" t="str">
        <f t="shared" si="3"/>
        <v/>
      </c>
      <c r="I21" s="194" t="str">
        <f>IF(ISERROR(VLOOKUP(E21,'[1]ＡＮ室内機ﾃﾞｰﾀ（消さない）'!$A$1:$F$49,4,FALSE)),"",VLOOKUP(E21,'[1]ＡＮ室内機ﾃﾞｰﾀ（消さない）'!$A$1:$F$49,4,FALSE))</f>
        <v/>
      </c>
      <c r="J21" s="194" t="str">
        <f t="shared" si="2"/>
        <v/>
      </c>
      <c r="K21" s="195" t="str">
        <f>IF(ISERROR(IF($E$10=50,VLOOKUP(E21,'[1]ＡＮ室内機ﾃﾞｰﾀ（消さない）'!$A$1:$F$49,5,FALSE),IF($E$10=60,VLOOKUP(E21,'[1]ＡＮ室内機ﾃﾞｰﾀ（消さない）'!$A$1:$F$49,6,FALSE),""))),"",IF($E$10=50,VLOOKUP(E21,'[1]ＡＮ室内機ﾃﾞｰﾀ（消さない）'!A$1:$F$49,5,FALSE),IF($E$10=60,VLOOKUP(E21,'[1]ＡＮ室内機ﾃﾞｰﾀ（消さない）'!$A$1:$F$49,6,FALSE),"")))</f>
        <v/>
      </c>
      <c r="L21" s="196" t="str">
        <f t="shared" si="0"/>
        <v/>
      </c>
      <c r="M21" s="197"/>
      <c r="N21" s="198">
        <f t="shared" si="1"/>
        <v>0</v>
      </c>
    </row>
    <row r="22" spans="2:15" ht="19" customHeight="1" x14ac:dyDescent="0.55000000000000004">
      <c r="C22" s="350"/>
      <c r="D22" s="191">
        <v>8</v>
      </c>
      <c r="E22" s="192"/>
      <c r="F22" s="193"/>
      <c r="G22" s="194" t="str">
        <f>IF(ISERROR(VLOOKUP(E22,'[1]ＡＮ室内機ﾃﾞｰﾀ（消さない）'!$A$1:$F$49,3,FALSE)),"",VLOOKUP(E22,'[1]ＡＮ室内機ﾃﾞｰﾀ（消さない）'!$A$1:$F$49,3,FALSE))</f>
        <v/>
      </c>
      <c r="H22" s="194" t="str">
        <f t="shared" si="3"/>
        <v/>
      </c>
      <c r="I22" s="194" t="str">
        <f>IF(ISERROR(VLOOKUP(E22,'[1]ＡＮ室内機ﾃﾞｰﾀ（消さない）'!$A$1:$F$49,4,FALSE)),"",VLOOKUP(E22,'[1]ＡＮ室内機ﾃﾞｰﾀ（消さない）'!$A$1:$F$49,4,FALSE))</f>
        <v/>
      </c>
      <c r="J22" s="194" t="str">
        <f t="shared" si="2"/>
        <v/>
      </c>
      <c r="K22" s="195" t="str">
        <f>IF(ISERROR(IF($E$10=50,VLOOKUP(E22,'[1]ＡＮ室内機ﾃﾞｰﾀ（消さない）'!$A$1:$F$49,5,FALSE),IF($E$10=60,VLOOKUP(E22,'[1]ＡＮ室内機ﾃﾞｰﾀ（消さない）'!$A$1:$F$49,6,FALSE),""))),"",IF($E$10=50,VLOOKUP(E22,'[1]ＡＮ室内機ﾃﾞｰﾀ（消さない）'!A$1:$F$49,5,FALSE),IF($E$10=60,VLOOKUP(E22,'[1]ＡＮ室内機ﾃﾞｰﾀ（消さない）'!$A$1:$F$49,6,FALSE),"")))</f>
        <v/>
      </c>
      <c r="L22" s="196" t="str">
        <f t="shared" si="0"/>
        <v/>
      </c>
      <c r="M22" s="197"/>
      <c r="N22" s="198">
        <f t="shared" si="1"/>
        <v>0</v>
      </c>
    </row>
    <row r="23" spans="2:15" ht="19" customHeight="1" x14ac:dyDescent="0.55000000000000004">
      <c r="C23" s="350"/>
      <c r="D23" s="191">
        <v>9</v>
      </c>
      <c r="E23" s="192"/>
      <c r="F23" s="193"/>
      <c r="G23" s="194" t="str">
        <f>IF(ISERROR(VLOOKUP(E23,'[1]ＡＮ室内機ﾃﾞｰﾀ（消さない）'!$A$1:$F$49,3,FALSE)),"",VLOOKUP(E23,'[1]ＡＮ室内機ﾃﾞｰﾀ（消さない）'!$A$1:$F$49,3,FALSE))</f>
        <v/>
      </c>
      <c r="H23" s="194" t="str">
        <f t="shared" si="3"/>
        <v/>
      </c>
      <c r="I23" s="194" t="str">
        <f>IF(ISERROR(VLOOKUP(E23,'[1]ＡＮ室内機ﾃﾞｰﾀ（消さない）'!$A$1:$F$49,4,FALSE)),"",VLOOKUP(E23,'[1]ＡＮ室内機ﾃﾞｰﾀ（消さない）'!$A$1:$F$49,4,FALSE))</f>
        <v/>
      </c>
      <c r="J23" s="194" t="str">
        <f t="shared" si="2"/>
        <v/>
      </c>
      <c r="K23" s="195" t="str">
        <f>IF(ISERROR(IF($E$10=50,VLOOKUP(E23,'[1]ＡＮ室内機ﾃﾞｰﾀ（消さない）'!$A$1:$F$49,5,FALSE),IF($E$10=60,VLOOKUP(E23,'[1]ＡＮ室内機ﾃﾞｰﾀ（消さない）'!$A$1:$F$49,6,FALSE),""))),"",IF($E$10=50,VLOOKUP(E23,'[1]ＡＮ室内機ﾃﾞｰﾀ（消さない）'!A$1:$F$49,5,FALSE),IF($E$10=60,VLOOKUP(E23,'[1]ＡＮ室内機ﾃﾞｰﾀ（消さない）'!$A$1:$F$49,6,FALSE),"")))</f>
        <v/>
      </c>
      <c r="L23" s="196" t="str">
        <f t="shared" si="0"/>
        <v/>
      </c>
      <c r="M23" s="197"/>
      <c r="N23" s="198">
        <f t="shared" si="1"/>
        <v>0</v>
      </c>
    </row>
    <row r="24" spans="2:15" ht="19" customHeight="1" x14ac:dyDescent="0.55000000000000004">
      <c r="C24" s="350"/>
      <c r="D24" s="191">
        <v>10</v>
      </c>
      <c r="E24" s="192"/>
      <c r="F24" s="193"/>
      <c r="G24" s="194" t="str">
        <f>IF(ISERROR(VLOOKUP(E24,'[1]ＡＮ室内機ﾃﾞｰﾀ（消さない）'!$A$1:$F$49,3,FALSE)),"",VLOOKUP(E24,'[1]ＡＮ室内機ﾃﾞｰﾀ（消さない）'!$A$1:$F$49,3,FALSE))</f>
        <v/>
      </c>
      <c r="H24" s="194" t="str">
        <f t="shared" si="3"/>
        <v/>
      </c>
      <c r="I24" s="194" t="str">
        <f>IF(ISERROR(VLOOKUP(E24,'[1]ＡＮ室内機ﾃﾞｰﾀ（消さない）'!$A$1:$F$49,4,FALSE)),"",VLOOKUP(E24,'[1]ＡＮ室内機ﾃﾞｰﾀ（消さない）'!$A$1:$F$49,4,FALSE))</f>
        <v/>
      </c>
      <c r="J24" s="194" t="str">
        <f t="shared" si="2"/>
        <v/>
      </c>
      <c r="K24" s="195" t="str">
        <f>IF(ISERROR(IF($E$10=50,VLOOKUP(E24,'[1]ＡＮ室内機ﾃﾞｰﾀ（消さない）'!$A$1:$F$49,5,FALSE),IF($E$10=60,VLOOKUP(E24,'[1]ＡＮ室内機ﾃﾞｰﾀ（消さない）'!$A$1:$F$49,6,FALSE),""))),"",IF($E$10=50,VLOOKUP(E24,'[1]ＡＮ室内機ﾃﾞｰﾀ（消さない）'!A$1:$F$49,5,FALSE),IF($E$10=60,VLOOKUP(E24,'[1]ＡＮ室内機ﾃﾞｰﾀ（消さない）'!$A$1:$F$49,6,FALSE),"")))</f>
        <v/>
      </c>
      <c r="L24" s="196" t="str">
        <f t="shared" si="0"/>
        <v/>
      </c>
      <c r="M24" s="197"/>
      <c r="N24" s="198">
        <f t="shared" si="1"/>
        <v>0</v>
      </c>
    </row>
    <row r="25" spans="2:15" ht="19" customHeight="1" thickBot="1" x14ac:dyDescent="0.6">
      <c r="C25" s="351"/>
      <c r="D25" s="199">
        <v>11</v>
      </c>
      <c r="E25" s="200"/>
      <c r="F25" s="201"/>
      <c r="G25" s="202" t="str">
        <f>IF(ISERROR(VLOOKUP(E25,'[1]ＡＮ室内機ﾃﾞｰﾀ（消さない）'!$A$1:$F$49,3,FALSE)),"",VLOOKUP(E25,'[1]ＡＮ室内機ﾃﾞｰﾀ（消さない）'!$A$1:$F$49,3,FALSE))</f>
        <v/>
      </c>
      <c r="H25" s="202" t="str">
        <f t="shared" si="3"/>
        <v/>
      </c>
      <c r="I25" s="202" t="str">
        <f>IF(ISERROR(VLOOKUP(E25,'[1]ＡＮ室内機ﾃﾞｰﾀ（消さない）'!$A$1:$F$49,4,FALSE)),"",VLOOKUP(E25,'[1]ＡＮ室内機ﾃﾞｰﾀ（消さない）'!$A$1:$F$49,4,FALSE))</f>
        <v/>
      </c>
      <c r="J25" s="202" t="str">
        <f t="shared" si="2"/>
        <v/>
      </c>
      <c r="K25" s="203" t="str">
        <f>IF(ISERROR(IF($E$10=50,VLOOKUP(E25,'[1]ＡＮ室内機ﾃﾞｰﾀ（消さない）'!$A$1:$F$49,5,FALSE),IF($E$10=60,VLOOKUP(E25,'[1]ＡＮ室内機ﾃﾞｰﾀ（消さない）'!$A$1:$F$49,6,FALSE),""))),"",IF($E$10=50,VLOOKUP(E25,'[1]ＡＮ室内機ﾃﾞｰﾀ（消さない）'!A$1:$F$49,5,FALSE),IF($E$10=60,VLOOKUP(E25,'[1]ＡＮ室内機ﾃﾞｰﾀ（消さない）'!$A$1:$F$49,6,FALSE),"")))</f>
        <v/>
      </c>
      <c r="L25" s="204" t="str">
        <f t="shared" si="0"/>
        <v/>
      </c>
      <c r="M25" s="205"/>
      <c r="N25" s="206">
        <f t="shared" si="1"/>
        <v>0</v>
      </c>
    </row>
    <row r="26" spans="2:15" ht="20.25" customHeight="1" thickBot="1" x14ac:dyDescent="0.6">
      <c r="C26" s="207" t="s">
        <v>99</v>
      </c>
      <c r="D26" s="208"/>
      <c r="E26" s="209"/>
      <c r="F26" s="210">
        <f>SUM(F15:F25)</f>
        <v>9</v>
      </c>
      <c r="G26" s="211"/>
      <c r="H26" s="212">
        <f t="shared" ref="H26:J26" si="4">SUM(H15:H25)</f>
        <v>67.3</v>
      </c>
      <c r="I26" s="213"/>
      <c r="J26" s="214">
        <f t="shared" si="4"/>
        <v>34.199999999999996</v>
      </c>
      <c r="K26" s="215"/>
      <c r="L26" s="216">
        <f>SUM(L15:L25)</f>
        <v>5.1999999999999993</v>
      </c>
      <c r="M26" s="216"/>
      <c r="N26" s="216">
        <f>SUM(N15:N25)</f>
        <v>53.8</v>
      </c>
    </row>
    <row r="27" spans="2:15" ht="9" customHeight="1" x14ac:dyDescent="0.55000000000000004">
      <c r="C27" s="153"/>
    </row>
    <row r="28" spans="2:15" x14ac:dyDescent="0.55000000000000004">
      <c r="B28" s="153" t="s">
        <v>100</v>
      </c>
      <c r="C28" s="153"/>
    </row>
    <row r="29" spans="2:15" x14ac:dyDescent="0.55000000000000004">
      <c r="C29" s="153" t="s">
        <v>101</v>
      </c>
    </row>
    <row r="30" spans="2:15" x14ac:dyDescent="0.55000000000000004">
      <c r="C30" s="324" t="s">
        <v>102</v>
      </c>
      <c r="D30" s="324"/>
      <c r="E30" s="324"/>
      <c r="F30" s="352" t="s">
        <v>103</v>
      </c>
      <c r="G30" s="352"/>
      <c r="H30" s="352"/>
      <c r="I30" s="352"/>
      <c r="J30" s="352"/>
      <c r="K30" s="217"/>
      <c r="L30" s="353" t="s">
        <v>104</v>
      </c>
      <c r="M30" s="354"/>
    </row>
    <row r="31" spans="2:15" x14ac:dyDescent="0.55000000000000004">
      <c r="C31" s="341" t="s">
        <v>105</v>
      </c>
      <c r="D31" s="341"/>
      <c r="E31" s="341"/>
      <c r="F31" s="324" t="s">
        <v>106</v>
      </c>
      <c r="G31" s="324"/>
      <c r="H31" s="324"/>
      <c r="I31" s="324"/>
      <c r="J31" s="324"/>
      <c r="K31" s="217"/>
      <c r="L31" s="342" t="str">
        <f>IF(F26=0,"室内機接続可否情報入力",IF(F26&lt;4,"×",IF(F26&gt;11,"×","〇")))</f>
        <v>〇</v>
      </c>
      <c r="M31" s="343"/>
    </row>
    <row r="32" spans="2:15" x14ac:dyDescent="0.55000000000000004">
      <c r="C32" s="341" t="s">
        <v>107</v>
      </c>
      <c r="D32" s="341"/>
      <c r="E32" s="341"/>
      <c r="F32" s="341" t="s">
        <v>108</v>
      </c>
      <c r="G32" s="341"/>
      <c r="H32" s="341"/>
      <c r="I32" s="341"/>
      <c r="J32" s="341"/>
      <c r="K32" s="217"/>
      <c r="L32" s="342" t="str">
        <f>IF(H26=0,"室内機接続可否情報入力",IF(H26&lt;54,"×",IF(H26&gt;72.8,"×","〇")))</f>
        <v>〇</v>
      </c>
      <c r="M32" s="343"/>
      <c r="O32" s="218"/>
    </row>
    <row r="33" spans="3:14" x14ac:dyDescent="0.55000000000000004">
      <c r="C33" s="344" t="s">
        <v>109</v>
      </c>
      <c r="D33" s="344"/>
      <c r="E33" s="344"/>
      <c r="F33" s="219">
        <f>IF(ISERROR(VLOOKUP(E11, '[1]ANブレーカー容量別突入電流、消費電力値'!A1:D4,3,FALSE)),"",VLOOKUP(E11, '[1]ANブレーカー容量別突入電流、消費電力値'!A1:D4,3,FALSE))</f>
        <v>38</v>
      </c>
      <c r="G33" s="220"/>
      <c r="H33" s="220" t="s">
        <v>110</v>
      </c>
      <c r="I33" s="221"/>
      <c r="J33" s="222"/>
      <c r="K33" s="223"/>
      <c r="L33" s="345" t="str">
        <f>IF(F33="","遮断機容量を入力",IF(J26=0,"室内機接続可否情報入力",IF(J26&lt;=F33,"〇","×")))</f>
        <v>〇</v>
      </c>
      <c r="M33" s="346"/>
    </row>
    <row r="34" spans="3:14" x14ac:dyDescent="0.55000000000000004">
      <c r="C34" s="344" t="s">
        <v>111</v>
      </c>
      <c r="D34" s="344"/>
      <c r="E34" s="344"/>
      <c r="F34" s="219">
        <f>IF(ISERROR(VLOOKUP(E11, '[1]ANブレーカー容量別突入電流、消費電力値'!A1:D4,4,FALSE)),"",VLOOKUP(E11, '[1]ANブレーカー容量別突入電流、消費電力値'!A1:D4,4,FALSE))</f>
        <v>10</v>
      </c>
      <c r="G34" s="221"/>
      <c r="H34" s="220" t="s">
        <v>110</v>
      </c>
      <c r="I34" s="221"/>
      <c r="J34" s="222"/>
      <c r="K34" s="223"/>
      <c r="L34" s="347" t="str">
        <f>IF(F34="","遮断機容量を入力",IF(L26=0,"室内機接続可否情報もしくは周波数入力",IF(L26&lt;=F34,"〇","×")))</f>
        <v>〇</v>
      </c>
      <c r="M34" s="348"/>
    </row>
    <row r="35" spans="3:14" ht="22.5" x14ac:dyDescent="0.55000000000000004">
      <c r="C35" s="333" t="s">
        <v>100</v>
      </c>
      <c r="D35" s="334"/>
      <c r="E35" s="334"/>
      <c r="F35" s="334"/>
      <c r="G35" s="334"/>
      <c r="H35" s="334"/>
      <c r="I35" s="334"/>
      <c r="J35" s="335"/>
      <c r="K35" s="217"/>
      <c r="L35" s="336" t="str">
        <f>IF(COUNTIF(L31:M34,"〇")=4,"〇","×")</f>
        <v>〇</v>
      </c>
      <c r="M35" s="337"/>
    </row>
    <row r="36" spans="3:14" x14ac:dyDescent="0.55000000000000004">
      <c r="C36" s="224"/>
    </row>
    <row r="37" spans="3:14" x14ac:dyDescent="0.55000000000000004">
      <c r="C37" s="153" t="s">
        <v>112</v>
      </c>
    </row>
    <row r="38" spans="3:14" x14ac:dyDescent="0.55000000000000004">
      <c r="C38" s="338"/>
      <c r="D38" s="338"/>
      <c r="E38" s="338"/>
    </row>
    <row r="39" spans="3:14" x14ac:dyDescent="0.55000000000000004">
      <c r="C39" s="339" t="s">
        <v>102</v>
      </c>
      <c r="D39" s="339"/>
      <c r="E39" s="339"/>
      <c r="F39" s="340" t="s">
        <v>103</v>
      </c>
      <c r="G39" s="340"/>
      <c r="H39" s="340"/>
      <c r="I39" s="340"/>
      <c r="J39" s="340"/>
      <c r="K39" s="217"/>
      <c r="L39" s="340" t="s">
        <v>104</v>
      </c>
      <c r="M39" s="340"/>
      <c r="N39" s="340"/>
    </row>
    <row r="40" spans="3:14" ht="72" customHeight="1" x14ac:dyDescent="0.55000000000000004">
      <c r="C40" s="324" t="s">
        <v>113</v>
      </c>
      <c r="D40" s="324"/>
      <c r="E40" s="324"/>
      <c r="F40" s="325" t="s">
        <v>114</v>
      </c>
      <c r="G40" s="326"/>
      <c r="H40" s="326"/>
      <c r="I40" s="326"/>
      <c r="J40" s="326"/>
      <c r="K40" s="225"/>
      <c r="L40" s="327" t="str">
        <f>IF(L35="×","× 1.接続室内機仕様が×のため",IF(N26=0,"室内機接続可否情報入力",IF(N26&gt;56,'[1]ＡＮ室内機情報など（消さない）'!H6,"〇")))</f>
        <v>〇</v>
      </c>
      <c r="M40" s="327"/>
      <c r="N40" s="327"/>
    </row>
    <row r="41" spans="3:14" ht="21" customHeight="1" x14ac:dyDescent="0.55000000000000004">
      <c r="C41" s="221"/>
      <c r="D41" s="221"/>
      <c r="E41" s="221"/>
      <c r="F41" s="226"/>
      <c r="G41" s="227"/>
      <c r="H41" s="227"/>
      <c r="I41" s="227"/>
      <c r="J41" s="227"/>
      <c r="L41" s="228"/>
      <c r="M41" s="228"/>
    </row>
    <row r="42" spans="3:14" ht="21" customHeight="1" thickBot="1" x14ac:dyDescent="0.6">
      <c r="C42" s="174"/>
      <c r="D42" s="174"/>
      <c r="E42" s="174"/>
      <c r="F42" s="226"/>
      <c r="G42" s="227"/>
      <c r="H42" s="227"/>
      <c r="I42" s="227"/>
      <c r="J42" s="227"/>
      <c r="L42" s="228"/>
      <c r="M42" s="228"/>
    </row>
    <row r="43" spans="3:14" ht="64.5" customHeight="1" thickBot="1" x14ac:dyDescent="0.6">
      <c r="C43" s="328" t="s">
        <v>115</v>
      </c>
      <c r="D43" s="329"/>
      <c r="E43" s="330"/>
      <c r="F43" s="331" t="str">
        <f>IF(AND(L35="〇",L40="〇"),'[1]ＡＮ室内機情報など（消さない）'!I6,IF(AND(L35="〇",L40='[1]ＡＮ室内機情報など（消さない）'!H6),'[1]ＡＮ室内機情報など（消さない）'!I7,"×"))</f>
        <v>〇　室内機入力欄の緑色ハッチングの室内機が補助対象予定。</v>
      </c>
      <c r="G43" s="331"/>
      <c r="H43" s="331"/>
      <c r="I43" s="331"/>
      <c r="J43" s="331"/>
      <c r="K43" s="331"/>
      <c r="L43" s="331"/>
      <c r="M43" s="331"/>
      <c r="N43" s="332"/>
    </row>
    <row r="44" spans="3:14" x14ac:dyDescent="0.55000000000000004">
      <c r="C44" s="229"/>
      <c r="D44" s="229"/>
      <c r="E44" s="229"/>
    </row>
  </sheetData>
  <sheetProtection formatCells="0" selectLockedCells="1"/>
  <mergeCells count="31">
    <mergeCell ref="C14:D14"/>
    <mergeCell ref="B1:F2"/>
    <mergeCell ref="M3:N3"/>
    <mergeCell ref="C10:D10"/>
    <mergeCell ref="H10:J10"/>
    <mergeCell ref="C11:D11"/>
    <mergeCell ref="C34:E34"/>
    <mergeCell ref="L34:M34"/>
    <mergeCell ref="C15:C25"/>
    <mergeCell ref="C30:E30"/>
    <mergeCell ref="F30:J30"/>
    <mergeCell ref="L30:M30"/>
    <mergeCell ref="C31:E31"/>
    <mergeCell ref="F31:J31"/>
    <mergeCell ref="L31:M31"/>
    <mergeCell ref="C32:E32"/>
    <mergeCell ref="F32:J32"/>
    <mergeCell ref="L32:M32"/>
    <mergeCell ref="C33:E33"/>
    <mergeCell ref="L33:M33"/>
    <mergeCell ref="C35:J35"/>
    <mergeCell ref="L35:M35"/>
    <mergeCell ref="C38:E38"/>
    <mergeCell ref="C39:E39"/>
    <mergeCell ref="F39:J39"/>
    <mergeCell ref="L39:N39"/>
    <mergeCell ref="C40:E40"/>
    <mergeCell ref="F40:J40"/>
    <mergeCell ref="L40:N40"/>
    <mergeCell ref="C43:E43"/>
    <mergeCell ref="F43:N43"/>
  </mergeCells>
  <phoneticPr fontId="14"/>
  <conditionalFormatting sqref="E15:N25">
    <cfRule type="expression" dxfId="0" priority="1">
      <formula>AND($L$35="〇",$N$26&lt;=56,$M15="〇")</formula>
    </cfRule>
  </conditionalFormatting>
  <dataValidations count="6">
    <dataValidation type="list" allowBlank="1" showInputMessage="1" showErrorMessage="1" sqref="M15:M25" xr:uid="{2B4B385F-3364-46D5-9C55-AD1FC5C69823}">
      <formula1>避難所利用</formula1>
    </dataValidation>
    <dataValidation type="list" allowBlank="1" showInputMessage="1" showErrorMessage="1" sqref="G9" xr:uid="{2B42C731-D813-4B0C-A81E-19A2CC5F48F0}">
      <formula1>空調運転</formula1>
    </dataValidation>
    <dataValidation type="list" allowBlank="1" showInputMessage="1" showErrorMessage="1" sqref="E11" xr:uid="{707831EF-D0FD-4C06-8697-FF2A9858C684}">
      <formula1>遮断器</formula1>
    </dataValidation>
    <dataValidation type="list" allowBlank="1" showInputMessage="1" showErrorMessage="1" sqref="E10" xr:uid="{D1245BD1-AB72-4589-873E-1E5A9B24A85C}">
      <formula1>周波数</formula1>
    </dataValidation>
    <dataValidation type="whole" allowBlank="1" showInputMessage="1" showErrorMessage="1" sqref="F15" xr:uid="{0DFE1B80-CA36-4663-A623-C692201E8066}">
      <formula1>1</formula1>
      <formula2>11</formula2>
    </dataValidation>
    <dataValidation type="list" allowBlank="1" showInputMessage="1" showErrorMessage="1" sqref="E15:E25" xr:uid="{E08C09DA-3ED5-40C3-A4D6-79650317478A}">
      <formula1>室内機</formula1>
    </dataValidation>
  </dataValidations>
  <pageMargins left="0.7" right="0.7" top="0.75" bottom="0.75" header="0.3" footer="0.3"/>
  <pageSetup paperSize="9" scale="7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ＰＮ機(原紙)</vt:lpstr>
      <vt:lpstr>ＰＮ機(記入例)</vt:lpstr>
      <vt:lpstr>ＹＮ機・ＤＫ機 (原紙) </vt:lpstr>
      <vt:lpstr>ＹＮ機・ＤＫ機 (記入例)</vt:lpstr>
      <vt:lpstr>ＡＮ機 (AXHP160MA×3台以外すべて) </vt:lpstr>
      <vt:lpstr>ＡＮ機 (AXHP160MA×3台) </vt:lpstr>
      <vt:lpstr>ＡＮ機 (記入例)</vt:lpstr>
      <vt:lpstr>'ＡＮ機 (AXHP160MA×3台) '!Print_Area</vt:lpstr>
      <vt:lpstr>'ＡＮ機 (AXHP160MA×3台以外すべて) '!Print_Area</vt:lpstr>
      <vt:lpstr>'ＡＮ機 (記入例)'!Print_Area</vt:lpstr>
      <vt:lpstr>'ＰＮ機(記入例)'!Print_Area</vt:lpstr>
      <vt:lpstr>'ＰＮ機(原紙)'!Print_Area</vt:lpstr>
      <vt:lpstr>'ＹＮ機・ＤＫ機 (記入例)'!Print_Area</vt:lpstr>
      <vt:lpstr>'ＹＮ機・ＤＫ機 (原紙)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snakamura</dc:creator>
  <cp:lastModifiedBy>snakamura</cp:lastModifiedBy>
  <dcterms:created xsi:type="dcterms:W3CDTF">2022-03-08T01:51:18Z</dcterms:created>
  <dcterms:modified xsi:type="dcterms:W3CDTF">2022-03-22T07:26:27Z</dcterms:modified>
</cp:coreProperties>
</file>