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filterPrivacy="1" defaultThemeVersion="124226"/>
  <xr:revisionPtr revIDLastSave="0" documentId="13_ncr:1_{4EAB57AE-87F9-4220-9DDD-FA004EA19D6F}" xr6:coauthVersionLast="47" xr6:coauthVersionMax="47" xr10:uidLastSave="{00000000-0000-0000-0000-000000000000}"/>
  <bookViews>
    <workbookView xWindow="-110" yWindow="-110" windowWidth="19420" windowHeight="10420" tabRatio="854" activeTab="2" xr2:uid="{00000000-000D-0000-FFFF-FFFF00000000}"/>
  </bookViews>
  <sheets>
    <sheet name="PN（原紙）" sheetId="12" r:id="rId1"/>
    <sheet name="PN（記入例）" sheetId="13" r:id="rId2"/>
    <sheet name="YN・DK（原紙）" sheetId="14" r:id="rId3"/>
    <sheet name="YN・DK（記入例）" sheetId="15" r:id="rId4"/>
    <sheet name="AN 判定ｼｰﾄ原紙AXHP160NA×3台のケース)" sheetId="8" r:id="rId5"/>
    <sheet name="AN 判定ｼｰﾄ原紙HP160NA×3台以外のケース)" sheetId="6" r:id="rId6"/>
    <sheet name="AN 記入例" sheetId="11" r:id="rId7"/>
    <sheet name="アイシン室内機データ" sheetId="9" state="hidden" r:id="rId8"/>
    <sheet name="総合カタログP68（参考資料）" sheetId="10" state="hidden" r:id="rId9"/>
    <sheet name="室内機ﾃﾞｰﾀ（消さない）" sheetId="4" state="hidden" r:id="rId10"/>
    <sheet name="室内機情報など（消さない）" sheetId="2" state="hidden" r:id="rId11"/>
    <sheet name="ブレーカー容量別突入電流、消費電力値" sheetId="7" state="hidden" r:id="rId12"/>
  </sheets>
  <definedNames>
    <definedName name="_xlnm._FilterDatabase" localSheetId="7" hidden="1">アイシン室内機データ!$A$1:$F$49</definedName>
    <definedName name="_xlnm._FilterDatabase" localSheetId="9" hidden="1">'室内機ﾃﾞｰﾀ（消さない）'!$A$1:$F$57</definedName>
    <definedName name="_xlnm.Print_Area" localSheetId="6">'AN 記入例'!$A$1:$N$43</definedName>
    <definedName name="_xlnm.Print_Area" localSheetId="4">'AN 判定ｼｰﾄ原紙AXHP160NA×3台のケース)'!$A$1:$N$43</definedName>
    <definedName name="_xlnm.Print_Area" localSheetId="5">'AN 判定ｼｰﾄ原紙HP160NA×3台以外のケース)'!$A$1:$N$43</definedName>
    <definedName name="_xlnm.Print_Area" localSheetId="1">'PN（記入例）'!$A$1:$Q$145</definedName>
    <definedName name="_xlnm.Print_Area" localSheetId="0">'PN（原紙）'!$A$1:$Q$140</definedName>
    <definedName name="_xlnm.Print_Area" localSheetId="3">'YN・DK（記入例）'!$B$1:$K$41</definedName>
    <definedName name="_xlnm.Print_Area" localSheetId="2">'YN・DK（原紙）'!$B$1:$K$38</definedName>
    <definedName name="空調運転">'室内機情報など（消さない）'!$D$6:$D$7</definedName>
    <definedName name="室外機">'室内機情報など（消さない）'!$C$6:$C$7</definedName>
    <definedName name="室外機台数">'室内機情報など（消さない）'!$F$6</definedName>
    <definedName name="室内機">'室内機ﾃﾞｰﾀ（消さない）'!$A$2:$A$57</definedName>
    <definedName name="室内機台数">'室内機情報など（消さない）'!$A$6:$A$16</definedName>
    <definedName name="遮断器">'ブレーカー容量別突入電流、消費電力値'!$A$2:$A$4</definedName>
    <definedName name="周波数">'室内機情報など（消さない）'!$B$6:$B$7</definedName>
    <definedName name="避難所利用">'室内機情報など（消さない）'!$G$6:$G$7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15" l="1"/>
  <c r="I26" i="15" s="1"/>
  <c r="E35" i="15"/>
  <c r="E34" i="15"/>
  <c r="E33" i="15"/>
  <c r="E32" i="15"/>
  <c r="E31" i="15"/>
  <c r="E30" i="15"/>
  <c r="E29" i="15"/>
  <c r="E28" i="15"/>
  <c r="E27" i="15"/>
  <c r="E26" i="15"/>
  <c r="E25" i="15"/>
  <c r="E36" i="15" s="1"/>
  <c r="I30" i="15" s="1"/>
  <c r="D36" i="14"/>
  <c r="I26" i="14" s="1"/>
  <c r="E35" i="14"/>
  <c r="E34" i="14"/>
  <c r="E33" i="14"/>
  <c r="E32" i="14"/>
  <c r="E31" i="14"/>
  <c r="E30" i="14"/>
  <c r="E29" i="14"/>
  <c r="E28" i="14"/>
  <c r="E27" i="14"/>
  <c r="E26" i="14"/>
  <c r="E36" i="14" s="1"/>
  <c r="I30" i="14" s="1"/>
  <c r="E25" i="14"/>
  <c r="H133" i="13"/>
  <c r="G133" i="13"/>
  <c r="R132" i="13"/>
  <c r="O132" i="13"/>
  <c r="N132" i="13"/>
  <c r="M132" i="13"/>
  <c r="I132" i="13"/>
  <c r="E132" i="13"/>
  <c r="K132" i="13" s="1"/>
  <c r="N131" i="13"/>
  <c r="O131" i="13" s="1"/>
  <c r="M131" i="13"/>
  <c r="K131" i="13"/>
  <c r="I131" i="13"/>
  <c r="R131" i="13" s="1"/>
  <c r="E131" i="13"/>
  <c r="J131" i="13" s="1"/>
  <c r="L131" i="13" s="1"/>
  <c r="O130" i="13"/>
  <c r="N130" i="13"/>
  <c r="M130" i="13"/>
  <c r="K130" i="13"/>
  <c r="J130" i="13"/>
  <c r="L130" i="13" s="1"/>
  <c r="I130" i="13"/>
  <c r="R130" i="13" s="1"/>
  <c r="E130" i="13"/>
  <c r="N129" i="13"/>
  <c r="M129" i="13"/>
  <c r="O129" i="13" s="1"/>
  <c r="K129" i="13"/>
  <c r="J129" i="13"/>
  <c r="L129" i="13" s="1"/>
  <c r="I129" i="13"/>
  <c r="R129" i="13" s="1"/>
  <c r="E129" i="13"/>
  <c r="N128" i="13"/>
  <c r="M128" i="13"/>
  <c r="O128" i="13" s="1"/>
  <c r="L128" i="13"/>
  <c r="K128" i="13"/>
  <c r="J128" i="13"/>
  <c r="I128" i="13"/>
  <c r="R128" i="13" s="1"/>
  <c r="E128" i="13"/>
  <c r="N127" i="13"/>
  <c r="M127" i="13"/>
  <c r="O127" i="13" s="1"/>
  <c r="L127" i="13"/>
  <c r="K127" i="13"/>
  <c r="J127" i="13"/>
  <c r="I127" i="13"/>
  <c r="N126" i="13"/>
  <c r="M126" i="13"/>
  <c r="O126" i="13" s="1"/>
  <c r="K126" i="13"/>
  <c r="J126" i="13"/>
  <c r="L126" i="13" s="1"/>
  <c r="I126" i="13"/>
  <c r="O125" i="13"/>
  <c r="N125" i="13"/>
  <c r="M125" i="13"/>
  <c r="K125" i="13"/>
  <c r="J125" i="13"/>
  <c r="L125" i="13" s="1"/>
  <c r="I125" i="13"/>
  <c r="O124" i="13"/>
  <c r="N124" i="13"/>
  <c r="M124" i="13"/>
  <c r="K124" i="13"/>
  <c r="J124" i="13"/>
  <c r="L124" i="13" s="1"/>
  <c r="I124" i="13"/>
  <c r="O123" i="13"/>
  <c r="N123" i="13"/>
  <c r="M123" i="13"/>
  <c r="K123" i="13"/>
  <c r="J123" i="13"/>
  <c r="L123" i="13" s="1"/>
  <c r="I123" i="13"/>
  <c r="O122" i="13"/>
  <c r="N122" i="13"/>
  <c r="M122" i="13"/>
  <c r="L122" i="13"/>
  <c r="K122" i="13"/>
  <c r="J122" i="13"/>
  <c r="I122" i="13"/>
  <c r="O121" i="13"/>
  <c r="N121" i="13"/>
  <c r="M121" i="13"/>
  <c r="L121" i="13"/>
  <c r="K121" i="13"/>
  <c r="J121" i="13"/>
  <c r="I121" i="13"/>
  <c r="R121" i="13" s="1"/>
  <c r="O120" i="13"/>
  <c r="N120" i="13"/>
  <c r="M120" i="13"/>
  <c r="L120" i="13"/>
  <c r="K120" i="13"/>
  <c r="J120" i="13"/>
  <c r="I120" i="13"/>
  <c r="R120" i="13" s="1"/>
  <c r="O119" i="13"/>
  <c r="N119" i="13"/>
  <c r="M119" i="13"/>
  <c r="L119" i="13"/>
  <c r="K119" i="13"/>
  <c r="J119" i="13"/>
  <c r="I119" i="13"/>
  <c r="R119" i="13" s="1"/>
  <c r="O118" i="13"/>
  <c r="N118" i="13"/>
  <c r="M118" i="13"/>
  <c r="L118" i="13"/>
  <c r="K118" i="13"/>
  <c r="J118" i="13"/>
  <c r="I118" i="13"/>
  <c r="R118" i="13" s="1"/>
  <c r="O117" i="13"/>
  <c r="N117" i="13"/>
  <c r="M117" i="13"/>
  <c r="I117" i="13"/>
  <c r="R117" i="13" s="1"/>
  <c r="E117" i="13"/>
  <c r="K117" i="13" s="1"/>
  <c r="R116" i="13"/>
  <c r="O116" i="13"/>
  <c r="N116" i="13"/>
  <c r="M116" i="13"/>
  <c r="I116" i="13"/>
  <c r="E116" i="13"/>
  <c r="K116" i="13" s="1"/>
  <c r="S115" i="13"/>
  <c r="O115" i="13"/>
  <c r="N115" i="13"/>
  <c r="M115" i="13"/>
  <c r="K115" i="13"/>
  <c r="J115" i="13"/>
  <c r="L115" i="13" s="1"/>
  <c r="I115" i="13"/>
  <c r="R115" i="13" s="1"/>
  <c r="E115" i="13"/>
  <c r="N114" i="13"/>
  <c r="M114" i="13"/>
  <c r="O114" i="13" s="1"/>
  <c r="K114" i="13"/>
  <c r="J114" i="13"/>
  <c r="L114" i="13" s="1"/>
  <c r="I114" i="13"/>
  <c r="R114" i="13" s="1"/>
  <c r="E114" i="13"/>
  <c r="N113" i="13"/>
  <c r="M113" i="13"/>
  <c r="O113" i="13" s="1"/>
  <c r="L113" i="13"/>
  <c r="K113" i="13"/>
  <c r="J113" i="13"/>
  <c r="I113" i="13"/>
  <c r="R113" i="13" s="1"/>
  <c r="E113" i="13"/>
  <c r="N112" i="13"/>
  <c r="M112" i="13"/>
  <c r="O112" i="13" s="1"/>
  <c r="L112" i="13"/>
  <c r="K112" i="13"/>
  <c r="J112" i="13"/>
  <c r="I112" i="13"/>
  <c r="R112" i="13" s="1"/>
  <c r="E112" i="13"/>
  <c r="R111" i="13"/>
  <c r="N111" i="13"/>
  <c r="M111" i="13"/>
  <c r="O111" i="13" s="1"/>
  <c r="I111" i="13"/>
  <c r="E111" i="13"/>
  <c r="K111" i="13" s="1"/>
  <c r="O110" i="13"/>
  <c r="N110" i="13"/>
  <c r="M110" i="13"/>
  <c r="I110" i="13"/>
  <c r="R110" i="13" s="1"/>
  <c r="E110" i="13"/>
  <c r="K110" i="13" s="1"/>
  <c r="O109" i="13"/>
  <c r="N109" i="13"/>
  <c r="M109" i="13"/>
  <c r="L109" i="13"/>
  <c r="K109" i="13"/>
  <c r="J109" i="13"/>
  <c r="I109" i="13"/>
  <c r="N108" i="13"/>
  <c r="M108" i="13"/>
  <c r="O108" i="13" s="1"/>
  <c r="L108" i="13"/>
  <c r="K108" i="13"/>
  <c r="J108" i="13"/>
  <c r="I108" i="13"/>
  <c r="N107" i="13"/>
  <c r="M107" i="13"/>
  <c r="O107" i="13" s="1"/>
  <c r="L107" i="13"/>
  <c r="K107" i="13"/>
  <c r="J107" i="13"/>
  <c r="I107" i="13"/>
  <c r="N106" i="13"/>
  <c r="M106" i="13"/>
  <c r="O106" i="13" s="1"/>
  <c r="L106" i="13"/>
  <c r="K106" i="13"/>
  <c r="J106" i="13"/>
  <c r="I106" i="13"/>
  <c r="N105" i="13"/>
  <c r="M105" i="13"/>
  <c r="O105" i="13" s="1"/>
  <c r="K105" i="13"/>
  <c r="J105" i="13"/>
  <c r="L105" i="13" s="1"/>
  <c r="I105" i="13"/>
  <c r="O104" i="13"/>
  <c r="N104" i="13"/>
  <c r="M104" i="13"/>
  <c r="K104" i="13"/>
  <c r="J104" i="13"/>
  <c r="L104" i="13" s="1"/>
  <c r="I104" i="13"/>
  <c r="O103" i="13"/>
  <c r="N103" i="13"/>
  <c r="M103" i="13"/>
  <c r="K103" i="13"/>
  <c r="J103" i="13"/>
  <c r="L103" i="13" s="1"/>
  <c r="I103" i="13"/>
  <c r="R103" i="13" s="1"/>
  <c r="O102" i="13"/>
  <c r="N102" i="13"/>
  <c r="M102" i="13"/>
  <c r="K102" i="13"/>
  <c r="J102" i="13"/>
  <c r="L102" i="13" s="1"/>
  <c r="I102" i="13"/>
  <c r="R102" i="13" s="1"/>
  <c r="N101" i="13"/>
  <c r="M101" i="13"/>
  <c r="O101" i="13" s="1"/>
  <c r="K101" i="13"/>
  <c r="J101" i="13"/>
  <c r="L101" i="13" s="1"/>
  <c r="I101" i="13"/>
  <c r="R101" i="13" s="1"/>
  <c r="N100" i="13"/>
  <c r="M100" i="13"/>
  <c r="O100" i="13" s="1"/>
  <c r="K100" i="13"/>
  <c r="J100" i="13"/>
  <c r="L100" i="13" s="1"/>
  <c r="I100" i="13"/>
  <c r="R100" i="13" s="1"/>
  <c r="N99" i="13"/>
  <c r="M99" i="13"/>
  <c r="O99" i="13" s="1"/>
  <c r="K99" i="13"/>
  <c r="J99" i="13"/>
  <c r="L99" i="13" s="1"/>
  <c r="I99" i="13"/>
  <c r="R99" i="13" s="1"/>
  <c r="N98" i="13"/>
  <c r="M98" i="13"/>
  <c r="O98" i="13" s="1"/>
  <c r="K98" i="13"/>
  <c r="J98" i="13"/>
  <c r="L98" i="13" s="1"/>
  <c r="I98" i="13"/>
  <c r="R98" i="13" s="1"/>
  <c r="N97" i="13"/>
  <c r="M97" i="13"/>
  <c r="O97" i="13" s="1"/>
  <c r="J97" i="13"/>
  <c r="L97" i="13" s="1"/>
  <c r="I97" i="13"/>
  <c r="R97" i="13" s="1"/>
  <c r="E97" i="13"/>
  <c r="K97" i="13" s="1"/>
  <c r="S96" i="13"/>
  <c r="N96" i="13"/>
  <c r="M96" i="13"/>
  <c r="O96" i="13" s="1"/>
  <c r="K96" i="13"/>
  <c r="I96" i="13"/>
  <c r="R96" i="13" s="1"/>
  <c r="E96" i="13"/>
  <c r="J96" i="13" s="1"/>
  <c r="L96" i="13" s="1"/>
  <c r="N95" i="13"/>
  <c r="M95" i="13"/>
  <c r="O95" i="13" s="1"/>
  <c r="I95" i="13"/>
  <c r="R95" i="13" s="1"/>
  <c r="E95" i="13"/>
  <c r="K95" i="13" s="1"/>
  <c r="R94" i="13"/>
  <c r="N94" i="13"/>
  <c r="M94" i="13"/>
  <c r="O94" i="13" s="1"/>
  <c r="I94" i="13"/>
  <c r="E94" i="13"/>
  <c r="K94" i="13" s="1"/>
  <c r="O93" i="13"/>
  <c r="N93" i="13"/>
  <c r="M93" i="13"/>
  <c r="K93" i="13"/>
  <c r="I93" i="13"/>
  <c r="R93" i="13" s="1"/>
  <c r="E93" i="13"/>
  <c r="J93" i="13" s="1"/>
  <c r="L93" i="13" s="1"/>
  <c r="R92" i="13"/>
  <c r="O92" i="13"/>
  <c r="N92" i="13"/>
  <c r="M92" i="13"/>
  <c r="I92" i="13"/>
  <c r="E92" i="13"/>
  <c r="K92" i="13" s="1"/>
  <c r="N91" i="13"/>
  <c r="M91" i="13"/>
  <c r="O91" i="13" s="1"/>
  <c r="I91" i="13"/>
  <c r="R91" i="13" s="1"/>
  <c r="E91" i="13"/>
  <c r="K91" i="13" s="1"/>
  <c r="N90" i="13"/>
  <c r="M90" i="13"/>
  <c r="O90" i="13" s="1"/>
  <c r="J90" i="13"/>
  <c r="L90" i="13" s="1"/>
  <c r="I90" i="13"/>
  <c r="R90" i="13" s="1"/>
  <c r="E90" i="13"/>
  <c r="K90" i="13" s="1"/>
  <c r="N89" i="13"/>
  <c r="M89" i="13"/>
  <c r="O89" i="13" s="1"/>
  <c r="K89" i="13"/>
  <c r="J89" i="13"/>
  <c r="L89" i="13" s="1"/>
  <c r="I89" i="13"/>
  <c r="N88" i="13"/>
  <c r="M88" i="13"/>
  <c r="O88" i="13" s="1"/>
  <c r="K88" i="13"/>
  <c r="J88" i="13"/>
  <c r="L88" i="13" s="1"/>
  <c r="I88" i="13"/>
  <c r="O87" i="13"/>
  <c r="N87" i="13"/>
  <c r="M87" i="13"/>
  <c r="K87" i="13"/>
  <c r="J87" i="13"/>
  <c r="L87" i="13" s="1"/>
  <c r="I87" i="13"/>
  <c r="O86" i="13"/>
  <c r="N86" i="13"/>
  <c r="M86" i="13"/>
  <c r="K86" i="13"/>
  <c r="J86" i="13"/>
  <c r="L86" i="13" s="1"/>
  <c r="I86" i="13"/>
  <c r="N85" i="13"/>
  <c r="M85" i="13"/>
  <c r="O85" i="13" s="1"/>
  <c r="K85" i="13"/>
  <c r="J85" i="13"/>
  <c r="L85" i="13" s="1"/>
  <c r="I85" i="13"/>
  <c r="N84" i="13"/>
  <c r="M84" i="13"/>
  <c r="O84" i="13" s="1"/>
  <c r="L84" i="13"/>
  <c r="K84" i="13"/>
  <c r="J84" i="13"/>
  <c r="I84" i="13"/>
  <c r="N83" i="13"/>
  <c r="M83" i="13"/>
  <c r="O83" i="13" s="1"/>
  <c r="I83" i="13"/>
  <c r="R83" i="13" s="1"/>
  <c r="E83" i="13"/>
  <c r="K83" i="13" s="1"/>
  <c r="R82" i="13"/>
  <c r="N82" i="13"/>
  <c r="M82" i="13"/>
  <c r="O82" i="13" s="1"/>
  <c r="I82" i="13"/>
  <c r="E82" i="13"/>
  <c r="K82" i="13" s="1"/>
  <c r="O81" i="13"/>
  <c r="N81" i="13"/>
  <c r="M81" i="13"/>
  <c r="K81" i="13"/>
  <c r="J81" i="13"/>
  <c r="L81" i="13" s="1"/>
  <c r="I81" i="13"/>
  <c r="R81" i="13" s="1"/>
  <c r="E81" i="13"/>
  <c r="R80" i="13"/>
  <c r="O80" i="13"/>
  <c r="N80" i="13"/>
  <c r="M80" i="13"/>
  <c r="I80" i="13"/>
  <c r="E80" i="13"/>
  <c r="K80" i="13" s="1"/>
  <c r="N79" i="13"/>
  <c r="M79" i="13"/>
  <c r="O79" i="13" s="1"/>
  <c r="I79" i="13"/>
  <c r="R79" i="13" s="1"/>
  <c r="E79" i="13"/>
  <c r="K79" i="13" s="1"/>
  <c r="N78" i="13"/>
  <c r="M78" i="13"/>
  <c r="O78" i="13" s="1"/>
  <c r="J78" i="13"/>
  <c r="L78" i="13" s="1"/>
  <c r="I78" i="13"/>
  <c r="R78" i="13" s="1"/>
  <c r="E78" i="13"/>
  <c r="K78" i="13" s="1"/>
  <c r="N77" i="13"/>
  <c r="M77" i="13"/>
  <c r="O77" i="13" s="1"/>
  <c r="K77" i="13"/>
  <c r="J77" i="13"/>
  <c r="L77" i="13" s="1"/>
  <c r="I77" i="13"/>
  <c r="R77" i="13" s="1"/>
  <c r="E77" i="13"/>
  <c r="S76" i="13"/>
  <c r="N76" i="13"/>
  <c r="M76" i="13"/>
  <c r="O76" i="13" s="1"/>
  <c r="I76" i="13"/>
  <c r="R76" i="13" s="1"/>
  <c r="E76" i="13"/>
  <c r="K76" i="13" s="1"/>
  <c r="R75" i="13"/>
  <c r="N75" i="13"/>
  <c r="M75" i="13"/>
  <c r="O75" i="13" s="1"/>
  <c r="I75" i="13"/>
  <c r="E75" i="13"/>
  <c r="K75" i="13" s="1"/>
  <c r="O74" i="13"/>
  <c r="N74" i="13"/>
  <c r="M74" i="13"/>
  <c r="K74" i="13"/>
  <c r="J74" i="13"/>
  <c r="L74" i="13" s="1"/>
  <c r="I74" i="13"/>
  <c r="R74" i="13" s="1"/>
  <c r="E74" i="13"/>
  <c r="R73" i="13"/>
  <c r="O73" i="13"/>
  <c r="N73" i="13"/>
  <c r="M73" i="13"/>
  <c r="I73" i="13"/>
  <c r="E73" i="13"/>
  <c r="K73" i="13" s="1"/>
  <c r="N72" i="13"/>
  <c r="M72" i="13"/>
  <c r="O72" i="13" s="1"/>
  <c r="I72" i="13"/>
  <c r="R72" i="13" s="1"/>
  <c r="E72" i="13"/>
  <c r="K72" i="13" s="1"/>
  <c r="N71" i="13"/>
  <c r="M71" i="13"/>
  <c r="O71" i="13" s="1"/>
  <c r="K71" i="13"/>
  <c r="L71" i="13" s="1"/>
  <c r="J71" i="13"/>
  <c r="I71" i="13"/>
  <c r="O70" i="13"/>
  <c r="N70" i="13"/>
  <c r="M70" i="13"/>
  <c r="K70" i="13"/>
  <c r="J70" i="13"/>
  <c r="L70" i="13" s="1"/>
  <c r="I70" i="13"/>
  <c r="O69" i="13"/>
  <c r="N69" i="13"/>
  <c r="M69" i="13"/>
  <c r="K69" i="13"/>
  <c r="J69" i="13"/>
  <c r="L69" i="13" s="1"/>
  <c r="I69" i="13"/>
  <c r="N68" i="13"/>
  <c r="M68" i="13"/>
  <c r="O68" i="13" s="1"/>
  <c r="K68" i="13"/>
  <c r="J68" i="13"/>
  <c r="L68" i="13" s="1"/>
  <c r="I68" i="13"/>
  <c r="N67" i="13"/>
  <c r="M67" i="13"/>
  <c r="O67" i="13" s="1"/>
  <c r="L67" i="13"/>
  <c r="K67" i="13"/>
  <c r="J67" i="13"/>
  <c r="I67" i="13"/>
  <c r="N66" i="13"/>
  <c r="O66" i="13" s="1"/>
  <c r="M66" i="13"/>
  <c r="L66" i="13"/>
  <c r="K66" i="13"/>
  <c r="J66" i="13"/>
  <c r="I66" i="13"/>
  <c r="R65" i="13"/>
  <c r="N65" i="13"/>
  <c r="O65" i="13" s="1"/>
  <c r="M65" i="13"/>
  <c r="K65" i="13"/>
  <c r="I65" i="13"/>
  <c r="E65" i="13"/>
  <c r="J65" i="13" s="1"/>
  <c r="L65" i="13" s="1"/>
  <c r="N64" i="13"/>
  <c r="M64" i="13"/>
  <c r="O64" i="13" s="1"/>
  <c r="I64" i="13"/>
  <c r="R64" i="13" s="1"/>
  <c r="E64" i="13"/>
  <c r="K64" i="13" s="1"/>
  <c r="R63" i="13"/>
  <c r="N63" i="13"/>
  <c r="M63" i="13"/>
  <c r="O63" i="13" s="1"/>
  <c r="I63" i="13"/>
  <c r="E63" i="13"/>
  <c r="K63" i="13" s="1"/>
  <c r="O62" i="13"/>
  <c r="N62" i="13"/>
  <c r="M62" i="13"/>
  <c r="K62" i="13"/>
  <c r="J62" i="13"/>
  <c r="L62" i="13" s="1"/>
  <c r="I62" i="13"/>
  <c r="R62" i="13" s="1"/>
  <c r="E62" i="13"/>
  <c r="R61" i="13"/>
  <c r="O61" i="13"/>
  <c r="N61" i="13"/>
  <c r="M61" i="13"/>
  <c r="I61" i="13"/>
  <c r="E61" i="13"/>
  <c r="K61" i="13" s="1"/>
  <c r="N60" i="13"/>
  <c r="M60" i="13"/>
  <c r="O60" i="13" s="1"/>
  <c r="I60" i="13"/>
  <c r="R60" i="13" s="1"/>
  <c r="E60" i="13"/>
  <c r="K60" i="13" s="1"/>
  <c r="N59" i="13"/>
  <c r="M59" i="13"/>
  <c r="O59" i="13" s="1"/>
  <c r="J59" i="13"/>
  <c r="L59" i="13" s="1"/>
  <c r="I59" i="13"/>
  <c r="R59" i="13" s="1"/>
  <c r="E59" i="13"/>
  <c r="K59" i="13" s="1"/>
  <c r="S58" i="13"/>
  <c r="R58" i="13"/>
  <c r="N58" i="13"/>
  <c r="O58" i="13" s="1"/>
  <c r="M58" i="13"/>
  <c r="K58" i="13"/>
  <c r="I58" i="13"/>
  <c r="E58" i="13"/>
  <c r="J58" i="13" s="1"/>
  <c r="L58" i="13" s="1"/>
  <c r="N57" i="13"/>
  <c r="M57" i="13"/>
  <c r="O57" i="13" s="1"/>
  <c r="I57" i="13"/>
  <c r="R57" i="13" s="1"/>
  <c r="E57" i="13"/>
  <c r="K57" i="13" s="1"/>
  <c r="R56" i="13"/>
  <c r="N56" i="13"/>
  <c r="M56" i="13"/>
  <c r="O56" i="13" s="1"/>
  <c r="I56" i="13"/>
  <c r="E56" i="13"/>
  <c r="K56" i="13" s="1"/>
  <c r="O55" i="13"/>
  <c r="N55" i="13"/>
  <c r="M55" i="13"/>
  <c r="K55" i="13"/>
  <c r="I55" i="13"/>
  <c r="R55" i="13" s="1"/>
  <c r="E55" i="13"/>
  <c r="J55" i="13" s="1"/>
  <c r="L55" i="13" s="1"/>
  <c r="R54" i="13"/>
  <c r="O54" i="13"/>
  <c r="N54" i="13"/>
  <c r="M54" i="13"/>
  <c r="I54" i="13"/>
  <c r="E54" i="13"/>
  <c r="K54" i="13" s="1"/>
  <c r="O53" i="13"/>
  <c r="N53" i="13"/>
  <c r="M53" i="13"/>
  <c r="I53" i="13"/>
  <c r="E53" i="13"/>
  <c r="K53" i="13" s="1"/>
  <c r="O52" i="13"/>
  <c r="N52" i="13"/>
  <c r="M52" i="13"/>
  <c r="I52" i="13"/>
  <c r="E52" i="13"/>
  <c r="K52" i="13" s="1"/>
  <c r="O51" i="13"/>
  <c r="N51" i="13"/>
  <c r="M51" i="13"/>
  <c r="I51" i="13"/>
  <c r="E51" i="13"/>
  <c r="K51" i="13" s="1"/>
  <c r="O50" i="13"/>
  <c r="N50" i="13"/>
  <c r="M50" i="13"/>
  <c r="I50" i="13"/>
  <c r="E50" i="13"/>
  <c r="K50" i="13" s="1"/>
  <c r="O49" i="13"/>
  <c r="N49" i="13"/>
  <c r="M49" i="13"/>
  <c r="I49" i="13"/>
  <c r="E49" i="13"/>
  <c r="K49" i="13" s="1"/>
  <c r="O48" i="13"/>
  <c r="N48" i="13"/>
  <c r="M48" i="13"/>
  <c r="I48" i="13"/>
  <c r="E48" i="13"/>
  <c r="K48" i="13" s="1"/>
  <c r="N47" i="13"/>
  <c r="M47" i="13"/>
  <c r="O47" i="13" s="1"/>
  <c r="I47" i="13"/>
  <c r="R47" i="13" s="1"/>
  <c r="E47" i="13"/>
  <c r="K47" i="13" s="1"/>
  <c r="N46" i="13"/>
  <c r="M46" i="13"/>
  <c r="O46" i="13" s="1"/>
  <c r="J46" i="13"/>
  <c r="L46" i="13" s="1"/>
  <c r="I46" i="13"/>
  <c r="R46" i="13" s="1"/>
  <c r="E46" i="13"/>
  <c r="K46" i="13" s="1"/>
  <c r="N45" i="13"/>
  <c r="M45" i="13"/>
  <c r="O45" i="13" s="1"/>
  <c r="K45" i="13"/>
  <c r="J45" i="13"/>
  <c r="L45" i="13" s="1"/>
  <c r="I45" i="13"/>
  <c r="R45" i="13" s="1"/>
  <c r="E45" i="13"/>
  <c r="R44" i="13"/>
  <c r="N44" i="13"/>
  <c r="M44" i="13"/>
  <c r="O44" i="13" s="1"/>
  <c r="K44" i="13"/>
  <c r="I44" i="13"/>
  <c r="E44" i="13"/>
  <c r="J44" i="13" s="1"/>
  <c r="L44" i="13" s="1"/>
  <c r="N43" i="13"/>
  <c r="M43" i="13"/>
  <c r="O43" i="13" s="1"/>
  <c r="I43" i="13"/>
  <c r="R43" i="13" s="1"/>
  <c r="E43" i="13"/>
  <c r="K43" i="13" s="1"/>
  <c r="R42" i="13"/>
  <c r="N42" i="13"/>
  <c r="M42" i="13"/>
  <c r="O42" i="13" s="1"/>
  <c r="I42" i="13"/>
  <c r="E42" i="13"/>
  <c r="K42" i="13" s="1"/>
  <c r="O41" i="13"/>
  <c r="N41" i="13"/>
  <c r="M41" i="13"/>
  <c r="K41" i="13"/>
  <c r="I41" i="13"/>
  <c r="R41" i="13" s="1"/>
  <c r="E41" i="13"/>
  <c r="J41" i="13" s="1"/>
  <c r="L41" i="13" s="1"/>
  <c r="R40" i="13"/>
  <c r="O40" i="13"/>
  <c r="N40" i="13"/>
  <c r="M40" i="13"/>
  <c r="I40" i="13"/>
  <c r="E40" i="13"/>
  <c r="K40" i="13" s="1"/>
  <c r="N39" i="13"/>
  <c r="M39" i="13"/>
  <c r="O39" i="13" s="1"/>
  <c r="I39" i="13"/>
  <c r="R39" i="13" s="1"/>
  <c r="E39" i="13"/>
  <c r="K39" i="13" s="1"/>
  <c r="N38" i="13"/>
  <c r="M38" i="13"/>
  <c r="O38" i="13" s="1"/>
  <c r="J38" i="13"/>
  <c r="I38" i="13"/>
  <c r="R38" i="13" s="1"/>
  <c r="E38" i="13"/>
  <c r="K38" i="13" s="1"/>
  <c r="N37" i="13"/>
  <c r="M37" i="13"/>
  <c r="O37" i="13" s="1"/>
  <c r="K37" i="13"/>
  <c r="J37" i="13"/>
  <c r="L37" i="13" s="1"/>
  <c r="I37" i="13"/>
  <c r="R37" i="13" s="1"/>
  <c r="E37" i="13"/>
  <c r="R36" i="13"/>
  <c r="N36" i="13"/>
  <c r="M36" i="13"/>
  <c r="O36" i="13" s="1"/>
  <c r="K36" i="13"/>
  <c r="I36" i="13"/>
  <c r="E36" i="13"/>
  <c r="J36" i="13" s="1"/>
  <c r="L36" i="13" s="1"/>
  <c r="N35" i="13"/>
  <c r="M35" i="13"/>
  <c r="O35" i="13" s="1"/>
  <c r="I35" i="13"/>
  <c r="R35" i="13" s="1"/>
  <c r="E35" i="13"/>
  <c r="K35" i="13" s="1"/>
  <c r="R34" i="13"/>
  <c r="N34" i="13"/>
  <c r="M34" i="13"/>
  <c r="O34" i="13" s="1"/>
  <c r="I34" i="13"/>
  <c r="E34" i="13"/>
  <c r="K34" i="13" s="1"/>
  <c r="O33" i="13"/>
  <c r="N33" i="13"/>
  <c r="M33" i="13"/>
  <c r="K33" i="13"/>
  <c r="I33" i="13"/>
  <c r="R33" i="13" s="1"/>
  <c r="E33" i="13"/>
  <c r="J33" i="13" s="1"/>
  <c r="L33" i="13" s="1"/>
  <c r="R32" i="13"/>
  <c r="O32" i="13"/>
  <c r="N32" i="13"/>
  <c r="M32" i="13"/>
  <c r="I32" i="13"/>
  <c r="E32" i="13"/>
  <c r="K32" i="13" s="1"/>
  <c r="O31" i="13"/>
  <c r="N31" i="13"/>
  <c r="M31" i="13"/>
  <c r="K31" i="13"/>
  <c r="J31" i="13"/>
  <c r="L31" i="13" s="1"/>
  <c r="I31" i="13"/>
  <c r="O30" i="13"/>
  <c r="N30" i="13"/>
  <c r="M30" i="13"/>
  <c r="K30" i="13"/>
  <c r="J30" i="13"/>
  <c r="L30" i="13" s="1"/>
  <c r="I30" i="13"/>
  <c r="N29" i="13"/>
  <c r="M29" i="13"/>
  <c r="O29" i="13" s="1"/>
  <c r="K29" i="13"/>
  <c r="J29" i="13"/>
  <c r="L29" i="13" s="1"/>
  <c r="I29" i="13"/>
  <c r="N28" i="13"/>
  <c r="M28" i="13"/>
  <c r="O28" i="13" s="1"/>
  <c r="L28" i="13"/>
  <c r="K28" i="13"/>
  <c r="J28" i="13"/>
  <c r="I28" i="13"/>
  <c r="N27" i="13"/>
  <c r="M27" i="13"/>
  <c r="O27" i="13" s="1"/>
  <c r="L27" i="13"/>
  <c r="K27" i="13"/>
  <c r="J27" i="13"/>
  <c r="I27" i="13"/>
  <c r="N26" i="13"/>
  <c r="M26" i="13"/>
  <c r="O26" i="13" s="1"/>
  <c r="K26" i="13"/>
  <c r="J26" i="13"/>
  <c r="L26" i="13" s="1"/>
  <c r="I26" i="13"/>
  <c r="N25" i="13"/>
  <c r="M25" i="13"/>
  <c r="O25" i="13" s="1"/>
  <c r="K25" i="13"/>
  <c r="J25" i="13"/>
  <c r="L25" i="13" s="1"/>
  <c r="I25" i="13"/>
  <c r="R25" i="13" s="1"/>
  <c r="N24" i="13"/>
  <c r="M24" i="13"/>
  <c r="O24" i="13" s="1"/>
  <c r="K24" i="13"/>
  <c r="J24" i="13"/>
  <c r="L24" i="13" s="1"/>
  <c r="I24" i="13"/>
  <c r="R24" i="13" s="1"/>
  <c r="N23" i="13"/>
  <c r="M23" i="13"/>
  <c r="O23" i="13" s="1"/>
  <c r="K23" i="13"/>
  <c r="J23" i="13"/>
  <c r="L23" i="13" s="1"/>
  <c r="I23" i="13"/>
  <c r="R23" i="13" s="1"/>
  <c r="N22" i="13"/>
  <c r="M22" i="13"/>
  <c r="O22" i="13" s="1"/>
  <c r="K22" i="13"/>
  <c r="J22" i="13"/>
  <c r="L22" i="13" s="1"/>
  <c r="I22" i="13"/>
  <c r="R22" i="13" s="1"/>
  <c r="N21" i="13"/>
  <c r="M21" i="13"/>
  <c r="O21" i="13" s="1"/>
  <c r="K21" i="13"/>
  <c r="J21" i="13"/>
  <c r="L21" i="13" s="1"/>
  <c r="I21" i="13"/>
  <c r="R21" i="13" s="1"/>
  <c r="N20" i="13"/>
  <c r="M20" i="13"/>
  <c r="O20" i="13" s="1"/>
  <c r="K20" i="13"/>
  <c r="J20" i="13"/>
  <c r="L20" i="13" s="1"/>
  <c r="I20" i="13"/>
  <c r="R20" i="13" s="1"/>
  <c r="N19" i="13"/>
  <c r="M19" i="13"/>
  <c r="O19" i="13" s="1"/>
  <c r="K19" i="13"/>
  <c r="J19" i="13"/>
  <c r="L19" i="13" s="1"/>
  <c r="I19" i="13"/>
  <c r="R19" i="13" s="1"/>
  <c r="N18" i="13"/>
  <c r="M18" i="13"/>
  <c r="O18" i="13" s="1"/>
  <c r="K18" i="13"/>
  <c r="J18" i="13"/>
  <c r="L18" i="13" s="1"/>
  <c r="I18" i="13"/>
  <c r="R18" i="13" s="1"/>
  <c r="N17" i="13"/>
  <c r="M17" i="13"/>
  <c r="O17" i="13" s="1"/>
  <c r="K17" i="13"/>
  <c r="J17" i="13"/>
  <c r="L17" i="13" s="1"/>
  <c r="I17" i="13"/>
  <c r="R17" i="13" s="1"/>
  <c r="E17" i="13"/>
  <c r="S16" i="13"/>
  <c r="N16" i="13"/>
  <c r="M16" i="13"/>
  <c r="O16" i="13" s="1"/>
  <c r="I16" i="13"/>
  <c r="R16" i="13" s="1"/>
  <c r="E16" i="13"/>
  <c r="K16" i="13" s="1"/>
  <c r="R15" i="13"/>
  <c r="N15" i="13"/>
  <c r="N133" i="13" s="1"/>
  <c r="M15" i="13"/>
  <c r="O15" i="13" s="1"/>
  <c r="I15" i="13"/>
  <c r="E15" i="13"/>
  <c r="K15" i="13" s="1"/>
  <c r="O14" i="13"/>
  <c r="N14" i="13"/>
  <c r="M14" i="13"/>
  <c r="K14" i="13"/>
  <c r="J14" i="13"/>
  <c r="L14" i="13" s="1"/>
  <c r="I14" i="13"/>
  <c r="R14" i="13" s="1"/>
  <c r="E14" i="13"/>
  <c r="R13" i="13"/>
  <c r="O13" i="13"/>
  <c r="N13" i="13"/>
  <c r="M13" i="13"/>
  <c r="I13" i="13"/>
  <c r="E13" i="13"/>
  <c r="K13" i="13" s="1"/>
  <c r="N12" i="13"/>
  <c r="M12" i="13"/>
  <c r="M133" i="13" s="1"/>
  <c r="M134" i="13" s="1"/>
  <c r="M139" i="13" s="1"/>
  <c r="I12" i="13"/>
  <c r="R12" i="13" s="1"/>
  <c r="E12" i="13"/>
  <c r="K12" i="13" s="1"/>
  <c r="H133" i="12"/>
  <c r="G133" i="12"/>
  <c r="R132" i="12"/>
  <c r="N132" i="12"/>
  <c r="M132" i="12"/>
  <c r="O132" i="12" s="1"/>
  <c r="I132" i="12"/>
  <c r="E132" i="12"/>
  <c r="K132" i="12" s="1"/>
  <c r="N131" i="12"/>
  <c r="O131" i="12" s="1"/>
  <c r="M131" i="12"/>
  <c r="K131" i="12"/>
  <c r="J131" i="12"/>
  <c r="L131" i="12" s="1"/>
  <c r="I131" i="12"/>
  <c r="R131" i="12" s="1"/>
  <c r="E131" i="12"/>
  <c r="R130" i="12"/>
  <c r="O130" i="12"/>
  <c r="N130" i="12"/>
  <c r="M130" i="12"/>
  <c r="J130" i="12"/>
  <c r="L130" i="12" s="1"/>
  <c r="I130" i="12"/>
  <c r="E130" i="12"/>
  <c r="K130" i="12" s="1"/>
  <c r="N129" i="12"/>
  <c r="M129" i="12"/>
  <c r="O129" i="12" s="1"/>
  <c r="K129" i="12"/>
  <c r="I129" i="12"/>
  <c r="R129" i="12" s="1"/>
  <c r="E129" i="12"/>
  <c r="J129" i="12" s="1"/>
  <c r="L129" i="12" s="1"/>
  <c r="N128" i="12"/>
  <c r="M128" i="12"/>
  <c r="O128" i="12" s="1"/>
  <c r="J128" i="12"/>
  <c r="I128" i="12"/>
  <c r="R128" i="12" s="1"/>
  <c r="E128" i="12"/>
  <c r="K128" i="12" s="1"/>
  <c r="L128" i="12" s="1"/>
  <c r="N127" i="12"/>
  <c r="M127" i="12"/>
  <c r="O127" i="12" s="1"/>
  <c r="L127" i="12"/>
  <c r="K127" i="12"/>
  <c r="J127" i="12"/>
  <c r="I127" i="12"/>
  <c r="N126" i="12"/>
  <c r="M126" i="12"/>
  <c r="O126" i="12" s="1"/>
  <c r="K126" i="12"/>
  <c r="L126" i="12" s="1"/>
  <c r="J126" i="12"/>
  <c r="I126" i="12"/>
  <c r="O125" i="12"/>
  <c r="N125" i="12"/>
  <c r="M125" i="12"/>
  <c r="K125" i="12"/>
  <c r="J125" i="12"/>
  <c r="L125" i="12" s="1"/>
  <c r="I125" i="12"/>
  <c r="O124" i="12"/>
  <c r="N124" i="12"/>
  <c r="M124" i="12"/>
  <c r="K124" i="12"/>
  <c r="J124" i="12"/>
  <c r="L124" i="12" s="1"/>
  <c r="I124" i="12"/>
  <c r="N123" i="12"/>
  <c r="M123" i="12"/>
  <c r="O123" i="12" s="1"/>
  <c r="K123" i="12"/>
  <c r="J123" i="12"/>
  <c r="L123" i="12" s="1"/>
  <c r="I123" i="12"/>
  <c r="O122" i="12"/>
  <c r="N122" i="12"/>
  <c r="M122" i="12"/>
  <c r="L122" i="12"/>
  <c r="K122" i="12"/>
  <c r="J122" i="12"/>
  <c r="I122" i="12"/>
  <c r="R121" i="12"/>
  <c r="O121" i="12"/>
  <c r="N121" i="12"/>
  <c r="M121" i="12"/>
  <c r="L121" i="12"/>
  <c r="K121" i="12"/>
  <c r="J121" i="12"/>
  <c r="I121" i="12"/>
  <c r="R120" i="12"/>
  <c r="O120" i="12"/>
  <c r="N120" i="12"/>
  <c r="M120" i="12"/>
  <c r="L120" i="12"/>
  <c r="K120" i="12"/>
  <c r="J120" i="12"/>
  <c r="I120" i="12"/>
  <c r="R119" i="12"/>
  <c r="O119" i="12"/>
  <c r="N119" i="12"/>
  <c r="M119" i="12"/>
  <c r="L119" i="12"/>
  <c r="K119" i="12"/>
  <c r="J119" i="12"/>
  <c r="I119" i="12"/>
  <c r="R118" i="12"/>
  <c r="O118" i="12"/>
  <c r="N118" i="12"/>
  <c r="M118" i="12"/>
  <c r="L118" i="12"/>
  <c r="K118" i="12"/>
  <c r="J118" i="12"/>
  <c r="I118" i="12"/>
  <c r="R117" i="12"/>
  <c r="O117" i="12"/>
  <c r="N117" i="12"/>
  <c r="M117" i="12"/>
  <c r="I117" i="12"/>
  <c r="E117" i="12"/>
  <c r="K117" i="12" s="1"/>
  <c r="R116" i="12"/>
  <c r="N116" i="12"/>
  <c r="M116" i="12"/>
  <c r="O116" i="12" s="1"/>
  <c r="I116" i="12"/>
  <c r="E116" i="12"/>
  <c r="K116" i="12" s="1"/>
  <c r="S115" i="12"/>
  <c r="R115" i="12"/>
  <c r="O115" i="12"/>
  <c r="N115" i="12"/>
  <c r="M115" i="12"/>
  <c r="J115" i="12"/>
  <c r="L115" i="12" s="1"/>
  <c r="I115" i="12"/>
  <c r="E115" i="12"/>
  <c r="K115" i="12" s="1"/>
  <c r="N114" i="12"/>
  <c r="M114" i="12"/>
  <c r="O114" i="12" s="1"/>
  <c r="K114" i="12"/>
  <c r="I114" i="12"/>
  <c r="R114" i="12" s="1"/>
  <c r="E114" i="12"/>
  <c r="J114" i="12" s="1"/>
  <c r="L114" i="12" s="1"/>
  <c r="N113" i="12"/>
  <c r="M113" i="12"/>
  <c r="O113" i="12" s="1"/>
  <c r="L113" i="12"/>
  <c r="K113" i="12"/>
  <c r="J113" i="12"/>
  <c r="I113" i="12"/>
  <c r="R113" i="12" s="1"/>
  <c r="E113" i="12"/>
  <c r="N112" i="12"/>
  <c r="M112" i="12"/>
  <c r="O112" i="12" s="1"/>
  <c r="K112" i="12"/>
  <c r="J112" i="12"/>
  <c r="L112" i="12" s="1"/>
  <c r="I112" i="12"/>
  <c r="R112" i="12" s="1"/>
  <c r="E112" i="12"/>
  <c r="N111" i="12"/>
  <c r="O111" i="12" s="1"/>
  <c r="M111" i="12"/>
  <c r="K111" i="12"/>
  <c r="I111" i="12"/>
  <c r="R111" i="12" s="1"/>
  <c r="E111" i="12"/>
  <c r="J111" i="12" s="1"/>
  <c r="L111" i="12" s="1"/>
  <c r="R110" i="12"/>
  <c r="O110" i="12"/>
  <c r="N110" i="12"/>
  <c r="M110" i="12"/>
  <c r="I110" i="12"/>
  <c r="E110" i="12"/>
  <c r="K110" i="12" s="1"/>
  <c r="O109" i="12"/>
  <c r="N109" i="12"/>
  <c r="M109" i="12"/>
  <c r="L109" i="12"/>
  <c r="K109" i="12"/>
  <c r="J109" i="12"/>
  <c r="I109" i="12"/>
  <c r="N108" i="12"/>
  <c r="O108" i="12" s="1"/>
  <c r="M108" i="12"/>
  <c r="L108" i="12"/>
  <c r="K108" i="12"/>
  <c r="J108" i="12"/>
  <c r="I108" i="12"/>
  <c r="N107" i="12"/>
  <c r="M107" i="12"/>
  <c r="O107" i="12" s="1"/>
  <c r="K107" i="12"/>
  <c r="J107" i="12"/>
  <c r="L107" i="12" s="1"/>
  <c r="I107" i="12"/>
  <c r="N106" i="12"/>
  <c r="M106" i="12"/>
  <c r="O106" i="12" s="1"/>
  <c r="L106" i="12"/>
  <c r="K106" i="12"/>
  <c r="J106" i="12"/>
  <c r="I106" i="12"/>
  <c r="O105" i="12"/>
  <c r="N105" i="12"/>
  <c r="M105" i="12"/>
  <c r="K105" i="12"/>
  <c r="L105" i="12" s="1"/>
  <c r="J105" i="12"/>
  <c r="I105" i="12"/>
  <c r="O104" i="12"/>
  <c r="N104" i="12"/>
  <c r="M104" i="12"/>
  <c r="K104" i="12"/>
  <c r="J104" i="12"/>
  <c r="L104" i="12" s="1"/>
  <c r="I104" i="12"/>
  <c r="R103" i="12"/>
  <c r="O103" i="12"/>
  <c r="N103" i="12"/>
  <c r="M103" i="12"/>
  <c r="K103" i="12"/>
  <c r="J103" i="12"/>
  <c r="L103" i="12" s="1"/>
  <c r="I103" i="12"/>
  <c r="R102" i="12"/>
  <c r="O102" i="12"/>
  <c r="N102" i="12"/>
  <c r="M102" i="12"/>
  <c r="K102" i="12"/>
  <c r="J102" i="12"/>
  <c r="L102" i="12" s="1"/>
  <c r="I102" i="12"/>
  <c r="R101" i="12"/>
  <c r="O101" i="12"/>
  <c r="N101" i="12"/>
  <c r="M101" i="12"/>
  <c r="K101" i="12"/>
  <c r="J101" i="12"/>
  <c r="L101" i="12" s="1"/>
  <c r="I101" i="12"/>
  <c r="R100" i="12"/>
  <c r="O100" i="12"/>
  <c r="N100" i="12"/>
  <c r="M100" i="12"/>
  <c r="K100" i="12"/>
  <c r="J100" i="12"/>
  <c r="L100" i="12" s="1"/>
  <c r="I100" i="12"/>
  <c r="R99" i="12"/>
  <c r="O99" i="12"/>
  <c r="N99" i="12"/>
  <c r="M99" i="12"/>
  <c r="K99" i="12"/>
  <c r="J99" i="12"/>
  <c r="L99" i="12" s="1"/>
  <c r="I99" i="12"/>
  <c r="R98" i="12"/>
  <c r="O98" i="12"/>
  <c r="N98" i="12"/>
  <c r="M98" i="12"/>
  <c r="K98" i="12"/>
  <c r="J98" i="12"/>
  <c r="L98" i="12" s="1"/>
  <c r="I98" i="12"/>
  <c r="R97" i="12"/>
  <c r="O97" i="12"/>
  <c r="N97" i="12"/>
  <c r="M97" i="12"/>
  <c r="J97" i="12"/>
  <c r="I97" i="12"/>
  <c r="E97" i="12"/>
  <c r="K97" i="12" s="1"/>
  <c r="S96" i="12"/>
  <c r="N96" i="12"/>
  <c r="M96" i="12"/>
  <c r="O96" i="12" s="1"/>
  <c r="J96" i="12"/>
  <c r="I96" i="12"/>
  <c r="R96" i="12" s="1"/>
  <c r="E96" i="12"/>
  <c r="K96" i="12" s="1"/>
  <c r="L96" i="12" s="1"/>
  <c r="N95" i="12"/>
  <c r="M95" i="12"/>
  <c r="O95" i="12" s="1"/>
  <c r="K95" i="12"/>
  <c r="J95" i="12"/>
  <c r="L95" i="12" s="1"/>
  <c r="I95" i="12"/>
  <c r="R95" i="12" s="1"/>
  <c r="E95" i="12"/>
  <c r="N94" i="12"/>
  <c r="O94" i="12" s="1"/>
  <c r="M94" i="12"/>
  <c r="K94" i="12"/>
  <c r="L94" i="12" s="1"/>
  <c r="J94" i="12"/>
  <c r="I94" i="12"/>
  <c r="R94" i="12" s="1"/>
  <c r="E94" i="12"/>
  <c r="R93" i="12"/>
  <c r="O93" i="12"/>
  <c r="N93" i="12"/>
  <c r="M93" i="12"/>
  <c r="I93" i="12"/>
  <c r="E93" i="12"/>
  <c r="K93" i="12" s="1"/>
  <c r="R92" i="12"/>
  <c r="N92" i="12"/>
  <c r="M92" i="12"/>
  <c r="O92" i="12" s="1"/>
  <c r="I92" i="12"/>
  <c r="E92" i="12"/>
  <c r="K92" i="12" s="1"/>
  <c r="N91" i="12"/>
  <c r="O91" i="12" s="1"/>
  <c r="M91" i="12"/>
  <c r="J91" i="12"/>
  <c r="L91" i="12" s="1"/>
  <c r="I91" i="12"/>
  <c r="R91" i="12" s="1"/>
  <c r="E91" i="12"/>
  <c r="K91" i="12" s="1"/>
  <c r="R90" i="12"/>
  <c r="O90" i="12"/>
  <c r="N90" i="12"/>
  <c r="M90" i="12"/>
  <c r="J90" i="12"/>
  <c r="I90" i="12"/>
  <c r="E90" i="12"/>
  <c r="K90" i="12" s="1"/>
  <c r="O89" i="12"/>
  <c r="N89" i="12"/>
  <c r="M89" i="12"/>
  <c r="K89" i="12"/>
  <c r="J89" i="12"/>
  <c r="L89" i="12" s="1"/>
  <c r="I89" i="12"/>
  <c r="N88" i="12"/>
  <c r="O88" i="12" s="1"/>
  <c r="M88" i="12"/>
  <c r="K88" i="12"/>
  <c r="J88" i="12"/>
  <c r="L88" i="12" s="1"/>
  <c r="I88" i="12"/>
  <c r="N87" i="12"/>
  <c r="M87" i="12"/>
  <c r="O87" i="12" s="1"/>
  <c r="L87" i="12"/>
  <c r="K87" i="12"/>
  <c r="J87" i="12"/>
  <c r="I87" i="12"/>
  <c r="O86" i="12"/>
  <c r="N86" i="12"/>
  <c r="M86" i="12"/>
  <c r="L86" i="12"/>
  <c r="K86" i="12"/>
  <c r="J86" i="12"/>
  <c r="I86" i="12"/>
  <c r="N85" i="12"/>
  <c r="O85" i="12" s="1"/>
  <c r="M85" i="12"/>
  <c r="K85" i="12"/>
  <c r="L85" i="12" s="1"/>
  <c r="J85" i="12"/>
  <c r="I85" i="12"/>
  <c r="N84" i="12"/>
  <c r="M84" i="12"/>
  <c r="O84" i="12" s="1"/>
  <c r="K84" i="12"/>
  <c r="J84" i="12"/>
  <c r="L84" i="12" s="1"/>
  <c r="I84" i="12"/>
  <c r="N83" i="12"/>
  <c r="M83" i="12"/>
  <c r="O83" i="12" s="1"/>
  <c r="K83" i="12"/>
  <c r="J83" i="12"/>
  <c r="L83" i="12" s="1"/>
  <c r="I83" i="12"/>
  <c r="R83" i="12" s="1"/>
  <c r="E83" i="12"/>
  <c r="N82" i="12"/>
  <c r="O82" i="12" s="1"/>
  <c r="M82" i="12"/>
  <c r="K82" i="12"/>
  <c r="L82" i="12" s="1"/>
  <c r="J82" i="12"/>
  <c r="I82" i="12"/>
  <c r="R82" i="12" s="1"/>
  <c r="E82" i="12"/>
  <c r="R81" i="12"/>
  <c r="O81" i="12"/>
  <c r="N81" i="12"/>
  <c r="M81" i="12"/>
  <c r="I81" i="12"/>
  <c r="E81" i="12"/>
  <c r="K81" i="12" s="1"/>
  <c r="R80" i="12"/>
  <c r="N80" i="12"/>
  <c r="M80" i="12"/>
  <c r="O80" i="12" s="1"/>
  <c r="I80" i="12"/>
  <c r="E80" i="12"/>
  <c r="K80" i="12" s="1"/>
  <c r="N79" i="12"/>
  <c r="O79" i="12" s="1"/>
  <c r="M79" i="12"/>
  <c r="J79" i="12"/>
  <c r="I79" i="12"/>
  <c r="R79" i="12" s="1"/>
  <c r="E79" i="12"/>
  <c r="K79" i="12" s="1"/>
  <c r="R78" i="12"/>
  <c r="O78" i="12"/>
  <c r="N78" i="12"/>
  <c r="M78" i="12"/>
  <c r="J78" i="12"/>
  <c r="L78" i="12" s="1"/>
  <c r="I78" i="12"/>
  <c r="E78" i="12"/>
  <c r="K78" i="12" s="1"/>
  <c r="O77" i="12"/>
  <c r="N77" i="12"/>
  <c r="M77" i="12"/>
  <c r="K77" i="12"/>
  <c r="I77" i="12"/>
  <c r="R77" i="12" s="1"/>
  <c r="E77" i="12"/>
  <c r="J77" i="12" s="1"/>
  <c r="L77" i="12" s="1"/>
  <c r="S76" i="12"/>
  <c r="N76" i="12"/>
  <c r="M76" i="12"/>
  <c r="O76" i="12" s="1"/>
  <c r="K76" i="12"/>
  <c r="J76" i="12"/>
  <c r="L76" i="12" s="1"/>
  <c r="I76" i="12"/>
  <c r="R76" i="12" s="1"/>
  <c r="E76" i="12"/>
  <c r="N75" i="12"/>
  <c r="O75" i="12" s="1"/>
  <c r="M75" i="12"/>
  <c r="K75" i="12"/>
  <c r="L75" i="12" s="1"/>
  <c r="J75" i="12"/>
  <c r="I75" i="12"/>
  <c r="R75" i="12" s="1"/>
  <c r="E75" i="12"/>
  <c r="R74" i="12"/>
  <c r="O74" i="12"/>
  <c r="N74" i="12"/>
  <c r="M74" i="12"/>
  <c r="I74" i="12"/>
  <c r="E74" i="12"/>
  <c r="K74" i="12" s="1"/>
  <c r="R73" i="12"/>
  <c r="N73" i="12"/>
  <c r="M73" i="12"/>
  <c r="O73" i="12" s="1"/>
  <c r="I73" i="12"/>
  <c r="E73" i="12"/>
  <c r="K73" i="12" s="1"/>
  <c r="N72" i="12"/>
  <c r="O72" i="12" s="1"/>
  <c r="M72" i="12"/>
  <c r="K72" i="12"/>
  <c r="J72" i="12"/>
  <c r="L72" i="12" s="1"/>
  <c r="I72" i="12"/>
  <c r="R72" i="12" s="1"/>
  <c r="E72" i="12"/>
  <c r="N71" i="12"/>
  <c r="O71" i="12" s="1"/>
  <c r="M71" i="12"/>
  <c r="K71" i="12"/>
  <c r="J71" i="12"/>
  <c r="L71" i="12" s="1"/>
  <c r="I71" i="12"/>
  <c r="N70" i="12"/>
  <c r="M70" i="12"/>
  <c r="O70" i="12" s="1"/>
  <c r="L70" i="12"/>
  <c r="K70" i="12"/>
  <c r="J70" i="12"/>
  <c r="I70" i="12"/>
  <c r="O69" i="12"/>
  <c r="N69" i="12"/>
  <c r="M69" i="12"/>
  <c r="L69" i="12"/>
  <c r="K69" i="12"/>
  <c r="J69" i="12"/>
  <c r="I69" i="12"/>
  <c r="N68" i="12"/>
  <c r="O68" i="12" s="1"/>
  <c r="M68" i="12"/>
  <c r="K68" i="12"/>
  <c r="L68" i="12" s="1"/>
  <c r="J68" i="12"/>
  <c r="I68" i="12"/>
  <c r="N67" i="12"/>
  <c r="M67" i="12"/>
  <c r="O67" i="12" s="1"/>
  <c r="K67" i="12"/>
  <c r="J67" i="12"/>
  <c r="L67" i="12" s="1"/>
  <c r="I67" i="12"/>
  <c r="N66" i="12"/>
  <c r="M66" i="12"/>
  <c r="O66" i="12" s="1"/>
  <c r="L66" i="12"/>
  <c r="K66" i="12"/>
  <c r="J66" i="12"/>
  <c r="I66" i="12"/>
  <c r="N65" i="12"/>
  <c r="M65" i="12"/>
  <c r="O65" i="12" s="1"/>
  <c r="J65" i="12"/>
  <c r="I65" i="12"/>
  <c r="R65" i="12" s="1"/>
  <c r="E65" i="12"/>
  <c r="K65" i="12" s="1"/>
  <c r="L65" i="12" s="1"/>
  <c r="N64" i="12"/>
  <c r="M64" i="12"/>
  <c r="O64" i="12" s="1"/>
  <c r="K64" i="12"/>
  <c r="J64" i="12"/>
  <c r="L64" i="12" s="1"/>
  <c r="I64" i="12"/>
  <c r="R64" i="12" s="1"/>
  <c r="E64" i="12"/>
  <c r="N63" i="12"/>
  <c r="O63" i="12" s="1"/>
  <c r="M63" i="12"/>
  <c r="K63" i="12"/>
  <c r="L63" i="12" s="1"/>
  <c r="J63" i="12"/>
  <c r="I63" i="12"/>
  <c r="R63" i="12" s="1"/>
  <c r="E63" i="12"/>
  <c r="R62" i="12"/>
  <c r="O62" i="12"/>
  <c r="N62" i="12"/>
  <c r="M62" i="12"/>
  <c r="I62" i="12"/>
  <c r="E62" i="12"/>
  <c r="K62" i="12" s="1"/>
  <c r="R61" i="12"/>
  <c r="N61" i="12"/>
  <c r="M61" i="12"/>
  <c r="O61" i="12" s="1"/>
  <c r="I61" i="12"/>
  <c r="E61" i="12"/>
  <c r="K61" i="12" s="1"/>
  <c r="N60" i="12"/>
  <c r="O60" i="12" s="1"/>
  <c r="M60" i="12"/>
  <c r="K60" i="12"/>
  <c r="J60" i="12"/>
  <c r="L60" i="12" s="1"/>
  <c r="I60" i="12"/>
  <c r="R60" i="12" s="1"/>
  <c r="E60" i="12"/>
  <c r="R59" i="12"/>
  <c r="O59" i="12"/>
  <c r="N59" i="12"/>
  <c r="M59" i="12"/>
  <c r="J59" i="12"/>
  <c r="L59" i="12" s="1"/>
  <c r="I59" i="12"/>
  <c r="E59" i="12"/>
  <c r="K59" i="12" s="1"/>
  <c r="S58" i="12"/>
  <c r="N58" i="12"/>
  <c r="M58" i="12"/>
  <c r="O58" i="12" s="1"/>
  <c r="J58" i="12"/>
  <c r="I58" i="12"/>
  <c r="R58" i="12" s="1"/>
  <c r="E58" i="12"/>
  <c r="K58" i="12" s="1"/>
  <c r="L58" i="12" s="1"/>
  <c r="N57" i="12"/>
  <c r="M57" i="12"/>
  <c r="O57" i="12" s="1"/>
  <c r="K57" i="12"/>
  <c r="J57" i="12"/>
  <c r="L57" i="12" s="1"/>
  <c r="I57" i="12"/>
  <c r="R57" i="12" s="1"/>
  <c r="E57" i="12"/>
  <c r="N56" i="12"/>
  <c r="O56" i="12" s="1"/>
  <c r="M56" i="12"/>
  <c r="K56" i="12"/>
  <c r="L56" i="12" s="1"/>
  <c r="J56" i="12"/>
  <c r="I56" i="12"/>
  <c r="R56" i="12" s="1"/>
  <c r="E56" i="12"/>
  <c r="R55" i="12"/>
  <c r="O55" i="12"/>
  <c r="N55" i="12"/>
  <c r="M55" i="12"/>
  <c r="I55" i="12"/>
  <c r="E55" i="12"/>
  <c r="K55" i="12" s="1"/>
  <c r="R54" i="12"/>
  <c r="N54" i="12"/>
  <c r="M54" i="12"/>
  <c r="O54" i="12" s="1"/>
  <c r="I54" i="12"/>
  <c r="E54" i="12"/>
  <c r="K54" i="12" s="1"/>
  <c r="N53" i="12"/>
  <c r="M53" i="12"/>
  <c r="O53" i="12" s="1"/>
  <c r="I53" i="12"/>
  <c r="E53" i="12"/>
  <c r="K53" i="12" s="1"/>
  <c r="N52" i="12"/>
  <c r="M52" i="12"/>
  <c r="O52" i="12" s="1"/>
  <c r="I52" i="12"/>
  <c r="E52" i="12"/>
  <c r="K52" i="12" s="1"/>
  <c r="N51" i="12"/>
  <c r="M51" i="12"/>
  <c r="O51" i="12" s="1"/>
  <c r="I51" i="12"/>
  <c r="E51" i="12"/>
  <c r="K51" i="12" s="1"/>
  <c r="N50" i="12"/>
  <c r="M50" i="12"/>
  <c r="O50" i="12" s="1"/>
  <c r="I50" i="12"/>
  <c r="E50" i="12"/>
  <c r="K50" i="12" s="1"/>
  <c r="N49" i="12"/>
  <c r="M49" i="12"/>
  <c r="O49" i="12" s="1"/>
  <c r="I49" i="12"/>
  <c r="E49" i="12"/>
  <c r="K49" i="12" s="1"/>
  <c r="N48" i="12"/>
  <c r="M48" i="12"/>
  <c r="O48" i="12" s="1"/>
  <c r="I48" i="12"/>
  <c r="E48" i="12"/>
  <c r="K48" i="12" s="1"/>
  <c r="N47" i="12"/>
  <c r="O47" i="12" s="1"/>
  <c r="M47" i="12"/>
  <c r="J47" i="12"/>
  <c r="L47" i="12" s="1"/>
  <c r="I47" i="12"/>
  <c r="R47" i="12" s="1"/>
  <c r="E47" i="12"/>
  <c r="K47" i="12" s="1"/>
  <c r="R46" i="12"/>
  <c r="O46" i="12"/>
  <c r="N46" i="12"/>
  <c r="M46" i="12"/>
  <c r="J46" i="12"/>
  <c r="L46" i="12" s="1"/>
  <c r="I46" i="12"/>
  <c r="E46" i="12"/>
  <c r="K46" i="12" s="1"/>
  <c r="O45" i="12"/>
  <c r="N45" i="12"/>
  <c r="M45" i="12"/>
  <c r="K45" i="12"/>
  <c r="I45" i="12"/>
  <c r="R45" i="12" s="1"/>
  <c r="E45" i="12"/>
  <c r="J45" i="12" s="1"/>
  <c r="L45" i="12" s="1"/>
  <c r="N44" i="12"/>
  <c r="M44" i="12"/>
  <c r="O44" i="12" s="1"/>
  <c r="J44" i="12"/>
  <c r="I44" i="12"/>
  <c r="R44" i="12" s="1"/>
  <c r="E44" i="12"/>
  <c r="K44" i="12" s="1"/>
  <c r="L44" i="12" s="1"/>
  <c r="N43" i="12"/>
  <c r="M43" i="12"/>
  <c r="O43" i="12" s="1"/>
  <c r="K43" i="12"/>
  <c r="J43" i="12"/>
  <c r="L43" i="12" s="1"/>
  <c r="I43" i="12"/>
  <c r="R43" i="12" s="1"/>
  <c r="E43" i="12"/>
  <c r="N42" i="12"/>
  <c r="O42" i="12" s="1"/>
  <c r="M42" i="12"/>
  <c r="K42" i="12"/>
  <c r="L42" i="12" s="1"/>
  <c r="J42" i="12"/>
  <c r="I42" i="12"/>
  <c r="R42" i="12" s="1"/>
  <c r="E42" i="12"/>
  <c r="R41" i="12"/>
  <c r="O41" i="12"/>
  <c r="N41" i="12"/>
  <c r="M41" i="12"/>
  <c r="I41" i="12"/>
  <c r="E41" i="12"/>
  <c r="K41" i="12" s="1"/>
  <c r="R40" i="12"/>
  <c r="N40" i="12"/>
  <c r="M40" i="12"/>
  <c r="O40" i="12" s="1"/>
  <c r="I40" i="12"/>
  <c r="E40" i="12"/>
  <c r="K40" i="12" s="1"/>
  <c r="N39" i="12"/>
  <c r="O39" i="12" s="1"/>
  <c r="M39" i="12"/>
  <c r="J39" i="12"/>
  <c r="L39" i="12" s="1"/>
  <c r="I39" i="12"/>
  <c r="R39" i="12" s="1"/>
  <c r="E39" i="12"/>
  <c r="K39" i="12" s="1"/>
  <c r="R38" i="12"/>
  <c r="O38" i="12"/>
  <c r="N38" i="12"/>
  <c r="M38" i="12"/>
  <c r="J38" i="12"/>
  <c r="I38" i="12"/>
  <c r="E38" i="12"/>
  <c r="K38" i="12" s="1"/>
  <c r="O37" i="12"/>
  <c r="N37" i="12"/>
  <c r="M37" i="12"/>
  <c r="K37" i="12"/>
  <c r="I37" i="12"/>
  <c r="R37" i="12" s="1"/>
  <c r="E37" i="12"/>
  <c r="J37" i="12" s="1"/>
  <c r="L37" i="12" s="1"/>
  <c r="N36" i="12"/>
  <c r="M36" i="12"/>
  <c r="O36" i="12" s="1"/>
  <c r="J36" i="12"/>
  <c r="I36" i="12"/>
  <c r="R36" i="12" s="1"/>
  <c r="E36" i="12"/>
  <c r="K36" i="12" s="1"/>
  <c r="L36" i="12" s="1"/>
  <c r="N35" i="12"/>
  <c r="M35" i="12"/>
  <c r="O35" i="12" s="1"/>
  <c r="K35" i="12"/>
  <c r="J35" i="12"/>
  <c r="L35" i="12" s="1"/>
  <c r="I35" i="12"/>
  <c r="R35" i="12" s="1"/>
  <c r="E35" i="12"/>
  <c r="N34" i="12"/>
  <c r="O34" i="12" s="1"/>
  <c r="M34" i="12"/>
  <c r="K34" i="12"/>
  <c r="L34" i="12" s="1"/>
  <c r="J34" i="12"/>
  <c r="I34" i="12"/>
  <c r="R34" i="12" s="1"/>
  <c r="E34" i="12"/>
  <c r="R33" i="12"/>
  <c r="O33" i="12"/>
  <c r="N33" i="12"/>
  <c r="M33" i="12"/>
  <c r="I33" i="12"/>
  <c r="E33" i="12"/>
  <c r="K33" i="12" s="1"/>
  <c r="R32" i="12"/>
  <c r="N32" i="12"/>
  <c r="M32" i="12"/>
  <c r="O32" i="12" s="1"/>
  <c r="I32" i="12"/>
  <c r="E32" i="12"/>
  <c r="K32" i="12" s="1"/>
  <c r="N31" i="12"/>
  <c r="M31" i="12"/>
  <c r="O31" i="12" s="1"/>
  <c r="L31" i="12"/>
  <c r="K31" i="12"/>
  <c r="J31" i="12"/>
  <c r="I31" i="12"/>
  <c r="O30" i="12"/>
  <c r="N30" i="12"/>
  <c r="M30" i="12"/>
  <c r="L30" i="12"/>
  <c r="K30" i="12"/>
  <c r="J30" i="12"/>
  <c r="I30" i="12"/>
  <c r="N29" i="12"/>
  <c r="O29" i="12" s="1"/>
  <c r="M29" i="12"/>
  <c r="K29" i="12"/>
  <c r="L29" i="12" s="1"/>
  <c r="J29" i="12"/>
  <c r="I29" i="12"/>
  <c r="N28" i="12"/>
  <c r="M28" i="12"/>
  <c r="O28" i="12" s="1"/>
  <c r="K28" i="12"/>
  <c r="J28" i="12"/>
  <c r="L28" i="12" s="1"/>
  <c r="I28" i="12"/>
  <c r="N27" i="12"/>
  <c r="M27" i="12"/>
  <c r="O27" i="12" s="1"/>
  <c r="L27" i="12"/>
  <c r="K27" i="12"/>
  <c r="J27" i="12"/>
  <c r="I27" i="12"/>
  <c r="O26" i="12"/>
  <c r="N26" i="12"/>
  <c r="M26" i="12"/>
  <c r="K26" i="12"/>
  <c r="L26" i="12" s="1"/>
  <c r="J26" i="12"/>
  <c r="I26" i="12"/>
  <c r="O25" i="12"/>
  <c r="N25" i="12"/>
  <c r="M25" i="12"/>
  <c r="K25" i="12"/>
  <c r="L25" i="12" s="1"/>
  <c r="J25" i="12"/>
  <c r="I25" i="12"/>
  <c r="R25" i="12" s="1"/>
  <c r="O24" i="12"/>
  <c r="N24" i="12"/>
  <c r="M24" i="12"/>
  <c r="K24" i="12"/>
  <c r="L24" i="12" s="1"/>
  <c r="J24" i="12"/>
  <c r="I24" i="12"/>
  <c r="R24" i="12" s="1"/>
  <c r="R23" i="12"/>
  <c r="O23" i="12"/>
  <c r="N23" i="12"/>
  <c r="M23" i="12"/>
  <c r="K23" i="12"/>
  <c r="L23" i="12" s="1"/>
  <c r="J23" i="12"/>
  <c r="I23" i="12"/>
  <c r="R22" i="12"/>
  <c r="O22" i="12"/>
  <c r="N22" i="12"/>
  <c r="M22" i="12"/>
  <c r="K22" i="12"/>
  <c r="L22" i="12" s="1"/>
  <c r="J22" i="12"/>
  <c r="I22" i="12"/>
  <c r="R21" i="12"/>
  <c r="O21" i="12"/>
  <c r="N21" i="12"/>
  <c r="M21" i="12"/>
  <c r="K21" i="12"/>
  <c r="L21" i="12" s="1"/>
  <c r="J21" i="12"/>
  <c r="I21" i="12"/>
  <c r="R20" i="12"/>
  <c r="O20" i="12"/>
  <c r="N20" i="12"/>
  <c r="M20" i="12"/>
  <c r="K20" i="12"/>
  <c r="L20" i="12" s="1"/>
  <c r="J20" i="12"/>
  <c r="I20" i="12"/>
  <c r="R19" i="12"/>
  <c r="O19" i="12"/>
  <c r="N19" i="12"/>
  <c r="M19" i="12"/>
  <c r="K19" i="12"/>
  <c r="L19" i="12" s="1"/>
  <c r="J19" i="12"/>
  <c r="I19" i="12"/>
  <c r="R18" i="12"/>
  <c r="O18" i="12"/>
  <c r="N18" i="12"/>
  <c r="M18" i="12"/>
  <c r="K18" i="12"/>
  <c r="L18" i="12" s="1"/>
  <c r="J18" i="12"/>
  <c r="I18" i="12"/>
  <c r="R17" i="12"/>
  <c r="O17" i="12"/>
  <c r="N17" i="12"/>
  <c r="M17" i="12"/>
  <c r="K17" i="12"/>
  <c r="I17" i="12"/>
  <c r="E17" i="12"/>
  <c r="J17" i="12" s="1"/>
  <c r="L17" i="12" s="1"/>
  <c r="S16" i="12"/>
  <c r="N16" i="12"/>
  <c r="M16" i="12"/>
  <c r="O16" i="12" s="1"/>
  <c r="K16" i="12"/>
  <c r="J16" i="12"/>
  <c r="L16" i="12" s="1"/>
  <c r="I16" i="12"/>
  <c r="R16" i="12" s="1"/>
  <c r="E16" i="12"/>
  <c r="N15" i="12"/>
  <c r="O15" i="12" s="1"/>
  <c r="M15" i="12"/>
  <c r="K15" i="12"/>
  <c r="L15" i="12" s="1"/>
  <c r="J15" i="12"/>
  <c r="I15" i="12"/>
  <c r="R15" i="12" s="1"/>
  <c r="E15" i="12"/>
  <c r="R14" i="12"/>
  <c r="O14" i="12"/>
  <c r="N14" i="12"/>
  <c r="M14" i="12"/>
  <c r="I14" i="12"/>
  <c r="E14" i="12"/>
  <c r="K14" i="12" s="1"/>
  <c r="R13" i="12"/>
  <c r="N13" i="12"/>
  <c r="M13" i="12"/>
  <c r="O13" i="12" s="1"/>
  <c r="I13" i="12"/>
  <c r="E13" i="12"/>
  <c r="K13" i="12" s="1"/>
  <c r="N12" i="12"/>
  <c r="O12" i="12" s="1"/>
  <c r="M12" i="12"/>
  <c r="M133" i="12" s="1"/>
  <c r="M134" i="12" s="1"/>
  <c r="M139" i="12" s="1"/>
  <c r="J12" i="12"/>
  <c r="I12" i="12"/>
  <c r="R12" i="12" s="1"/>
  <c r="E12" i="12"/>
  <c r="K12" i="12" s="1"/>
  <c r="E34" i="11"/>
  <c r="E33" i="11"/>
  <c r="K31" i="11"/>
  <c r="E26" i="11"/>
  <c r="M25" i="11"/>
  <c r="J25" i="11"/>
  <c r="K25" i="11" s="1"/>
  <c r="H25" i="11"/>
  <c r="I25" i="11" s="1"/>
  <c r="F25" i="11"/>
  <c r="G25" i="11" s="1"/>
  <c r="M24" i="11"/>
  <c r="K24" i="11"/>
  <c r="J24" i="11"/>
  <c r="H24" i="11"/>
  <c r="I24" i="11" s="1"/>
  <c r="G24" i="11"/>
  <c r="F24" i="11"/>
  <c r="M23" i="11"/>
  <c r="J23" i="11"/>
  <c r="K23" i="11" s="1"/>
  <c r="H23" i="11"/>
  <c r="I23" i="11" s="1"/>
  <c r="F23" i="11"/>
  <c r="G23" i="11" s="1"/>
  <c r="M22" i="11"/>
  <c r="J22" i="11"/>
  <c r="K22" i="11" s="1"/>
  <c r="I22" i="11"/>
  <c r="H22" i="11"/>
  <c r="F22" i="11"/>
  <c r="G22" i="11" s="1"/>
  <c r="M21" i="11"/>
  <c r="J21" i="11"/>
  <c r="K21" i="11" s="1"/>
  <c r="H21" i="11"/>
  <c r="I21" i="11" s="1"/>
  <c r="F21" i="11"/>
  <c r="G21" i="11" s="1"/>
  <c r="M20" i="11"/>
  <c r="K20" i="11"/>
  <c r="J20" i="11"/>
  <c r="H20" i="11"/>
  <c r="I20" i="11" s="1"/>
  <c r="G20" i="11"/>
  <c r="F20" i="11"/>
  <c r="M19" i="11"/>
  <c r="J19" i="11"/>
  <c r="K19" i="11" s="1"/>
  <c r="H19" i="11"/>
  <c r="I19" i="11" s="1"/>
  <c r="F19" i="11"/>
  <c r="G19" i="11" s="1"/>
  <c r="M18" i="11"/>
  <c r="J18" i="11"/>
  <c r="K18" i="11" s="1"/>
  <c r="I18" i="11"/>
  <c r="H18" i="11"/>
  <c r="F18" i="11"/>
  <c r="G18" i="11" s="1"/>
  <c r="M17" i="11"/>
  <c r="J17" i="11"/>
  <c r="K17" i="11" s="1"/>
  <c r="H17" i="11"/>
  <c r="I17" i="11" s="1"/>
  <c r="F17" i="11"/>
  <c r="G17" i="11" s="1"/>
  <c r="K16" i="11"/>
  <c r="J16" i="11"/>
  <c r="H16" i="11"/>
  <c r="I16" i="11" s="1"/>
  <c r="G16" i="11"/>
  <c r="M16" i="11" s="1"/>
  <c r="F16" i="11"/>
  <c r="J15" i="11"/>
  <c r="K15" i="11" s="1"/>
  <c r="H15" i="11"/>
  <c r="I15" i="11" s="1"/>
  <c r="F15" i="11"/>
  <c r="G15" i="11" s="1"/>
  <c r="I11" i="11"/>
  <c r="J16" i="6"/>
  <c r="J17" i="6"/>
  <c r="J18" i="6"/>
  <c r="J19" i="6"/>
  <c r="J20" i="6"/>
  <c r="J21" i="6"/>
  <c r="J22" i="6"/>
  <c r="J23" i="6"/>
  <c r="J24" i="6"/>
  <c r="J25" i="6"/>
  <c r="H16" i="6"/>
  <c r="H17" i="6"/>
  <c r="H18" i="6"/>
  <c r="H19" i="6"/>
  <c r="H20" i="6"/>
  <c r="H21" i="6"/>
  <c r="H22" i="6"/>
  <c r="H23" i="6"/>
  <c r="H24" i="6"/>
  <c r="H25" i="6"/>
  <c r="F16" i="6"/>
  <c r="F17" i="6"/>
  <c r="F18" i="6"/>
  <c r="F19" i="6"/>
  <c r="F20" i="6"/>
  <c r="F21" i="6"/>
  <c r="F22" i="6"/>
  <c r="F23" i="6"/>
  <c r="F24" i="6"/>
  <c r="F25" i="6"/>
  <c r="J15" i="6"/>
  <c r="H15" i="6"/>
  <c r="F15" i="6"/>
  <c r="K16" i="8"/>
  <c r="K17" i="8"/>
  <c r="K18" i="8"/>
  <c r="K19" i="8"/>
  <c r="K20" i="8"/>
  <c r="K21" i="8"/>
  <c r="K22" i="8"/>
  <c r="K23" i="8"/>
  <c r="K24" i="8"/>
  <c r="K25" i="8"/>
  <c r="J16" i="8"/>
  <c r="J17" i="8"/>
  <c r="J18" i="8"/>
  <c r="J19" i="8"/>
  <c r="J20" i="8"/>
  <c r="J21" i="8"/>
  <c r="J22" i="8"/>
  <c r="J23" i="8"/>
  <c r="J24" i="8"/>
  <c r="J25" i="8"/>
  <c r="I16" i="8"/>
  <c r="I17" i="8"/>
  <c r="I18" i="8"/>
  <c r="I19" i="8"/>
  <c r="I20" i="8"/>
  <c r="I21" i="8"/>
  <c r="I22" i="8"/>
  <c r="I23" i="8"/>
  <c r="I24" i="8"/>
  <c r="I25" i="8"/>
  <c r="H16" i="8"/>
  <c r="H17" i="8"/>
  <c r="H18" i="8"/>
  <c r="H19" i="8"/>
  <c r="H20" i="8"/>
  <c r="H21" i="8"/>
  <c r="H22" i="8"/>
  <c r="H23" i="8"/>
  <c r="H24" i="8"/>
  <c r="H25" i="8"/>
  <c r="G16" i="8"/>
  <c r="G17" i="8"/>
  <c r="G18" i="8"/>
  <c r="G19" i="8"/>
  <c r="G20" i="8"/>
  <c r="G21" i="8"/>
  <c r="G22" i="8"/>
  <c r="G23" i="8"/>
  <c r="G24" i="8"/>
  <c r="G25" i="8"/>
  <c r="F16" i="8"/>
  <c r="M16" i="8" s="1"/>
  <c r="F17" i="8"/>
  <c r="F18" i="8"/>
  <c r="F19" i="8"/>
  <c r="F20" i="8"/>
  <c r="F21" i="8"/>
  <c r="F22" i="8"/>
  <c r="F23" i="8"/>
  <c r="F24" i="8"/>
  <c r="F25" i="8"/>
  <c r="J15" i="8"/>
  <c r="K15" i="8" s="1"/>
  <c r="H15" i="8"/>
  <c r="I15" i="8" s="1"/>
  <c r="F15" i="8"/>
  <c r="G15" i="8" s="1"/>
  <c r="E33" i="8"/>
  <c r="E34" i="8"/>
  <c r="E26" i="8"/>
  <c r="M25" i="8"/>
  <c r="M24" i="8"/>
  <c r="M23" i="8"/>
  <c r="M22" i="8"/>
  <c r="M21" i="8"/>
  <c r="M20" i="8"/>
  <c r="M19" i="8"/>
  <c r="M18" i="8"/>
  <c r="M17" i="8"/>
  <c r="I11" i="8"/>
  <c r="K133" i="13" l="1"/>
  <c r="R133" i="13"/>
  <c r="L38" i="13"/>
  <c r="J12" i="13"/>
  <c r="J39" i="13"/>
  <c r="L39" i="13" s="1"/>
  <c r="J47" i="13"/>
  <c r="L47" i="13" s="1"/>
  <c r="J60" i="13"/>
  <c r="L60" i="13" s="1"/>
  <c r="J72" i="13"/>
  <c r="L72" i="13" s="1"/>
  <c r="J79" i="13"/>
  <c r="L79" i="13" s="1"/>
  <c r="J91" i="13"/>
  <c r="L91" i="13" s="1"/>
  <c r="J13" i="13"/>
  <c r="L13" i="13" s="1"/>
  <c r="J32" i="13"/>
  <c r="L32" i="13" s="1"/>
  <c r="J40" i="13"/>
  <c r="L40" i="13" s="1"/>
  <c r="J48" i="13"/>
  <c r="L48" i="13" s="1"/>
  <c r="J49" i="13"/>
  <c r="L49" i="13" s="1"/>
  <c r="J50" i="13"/>
  <c r="L50" i="13" s="1"/>
  <c r="J51" i="13"/>
  <c r="L51" i="13" s="1"/>
  <c r="J52" i="13"/>
  <c r="L52" i="13" s="1"/>
  <c r="J53" i="13"/>
  <c r="L53" i="13" s="1"/>
  <c r="J54" i="13"/>
  <c r="L54" i="13" s="1"/>
  <c r="J61" i="13"/>
  <c r="L61" i="13" s="1"/>
  <c r="J73" i="13"/>
  <c r="L73" i="13" s="1"/>
  <c r="J80" i="13"/>
  <c r="L80" i="13" s="1"/>
  <c r="J92" i="13"/>
  <c r="L92" i="13" s="1"/>
  <c r="J116" i="13"/>
  <c r="L116" i="13" s="1"/>
  <c r="J132" i="13"/>
  <c r="L132" i="13" s="1"/>
  <c r="J110" i="13"/>
  <c r="L110" i="13" s="1"/>
  <c r="J117" i="13"/>
  <c r="L117" i="13" s="1"/>
  <c r="I133" i="13"/>
  <c r="G139" i="13" s="1"/>
  <c r="J15" i="13"/>
  <c r="L15" i="13" s="1"/>
  <c r="J34" i="13"/>
  <c r="L34" i="13" s="1"/>
  <c r="J42" i="13"/>
  <c r="L42" i="13" s="1"/>
  <c r="J56" i="13"/>
  <c r="L56" i="13" s="1"/>
  <c r="J63" i="13"/>
  <c r="L63" i="13" s="1"/>
  <c r="J75" i="13"/>
  <c r="L75" i="13" s="1"/>
  <c r="J82" i="13"/>
  <c r="L82" i="13" s="1"/>
  <c r="J94" i="13"/>
  <c r="L94" i="13" s="1"/>
  <c r="J111" i="13"/>
  <c r="L111" i="13" s="1"/>
  <c r="J16" i="13"/>
  <c r="L16" i="13" s="1"/>
  <c r="J35" i="13"/>
  <c r="L35" i="13" s="1"/>
  <c r="J43" i="13"/>
  <c r="L43" i="13" s="1"/>
  <c r="J57" i="13"/>
  <c r="L57" i="13" s="1"/>
  <c r="J64" i="13"/>
  <c r="L64" i="13" s="1"/>
  <c r="J76" i="13"/>
  <c r="L76" i="13" s="1"/>
  <c r="J83" i="13"/>
  <c r="L83" i="13" s="1"/>
  <c r="J95" i="13"/>
  <c r="L95" i="13" s="1"/>
  <c r="O12" i="13"/>
  <c r="O133" i="13" s="1"/>
  <c r="O134" i="13" s="1"/>
  <c r="K139" i="13" s="1"/>
  <c r="L38" i="12"/>
  <c r="O133" i="12"/>
  <c r="O134" i="12" s="1"/>
  <c r="K139" i="12" s="1"/>
  <c r="L90" i="12"/>
  <c r="L97" i="12"/>
  <c r="R133" i="12"/>
  <c r="L79" i="12"/>
  <c r="K133" i="12"/>
  <c r="J13" i="12"/>
  <c r="L13" i="12" s="1"/>
  <c r="J32" i="12"/>
  <c r="L32" i="12" s="1"/>
  <c r="J40" i="12"/>
  <c r="L40" i="12" s="1"/>
  <c r="J48" i="12"/>
  <c r="L48" i="12" s="1"/>
  <c r="J49" i="12"/>
  <c r="L49" i="12" s="1"/>
  <c r="J50" i="12"/>
  <c r="L50" i="12" s="1"/>
  <c r="J51" i="12"/>
  <c r="L51" i="12" s="1"/>
  <c r="J52" i="12"/>
  <c r="L52" i="12" s="1"/>
  <c r="J53" i="12"/>
  <c r="L53" i="12" s="1"/>
  <c r="J54" i="12"/>
  <c r="L54" i="12" s="1"/>
  <c r="J61" i="12"/>
  <c r="L61" i="12" s="1"/>
  <c r="J73" i="12"/>
  <c r="L73" i="12" s="1"/>
  <c r="J80" i="12"/>
  <c r="L80" i="12" s="1"/>
  <c r="J92" i="12"/>
  <c r="L92" i="12" s="1"/>
  <c r="J116" i="12"/>
  <c r="L116" i="12" s="1"/>
  <c r="J132" i="12"/>
  <c r="L132" i="12" s="1"/>
  <c r="N133" i="12"/>
  <c r="L12" i="12"/>
  <c r="J14" i="12"/>
  <c r="L14" i="12" s="1"/>
  <c r="J33" i="12"/>
  <c r="L33" i="12" s="1"/>
  <c r="J41" i="12"/>
  <c r="L41" i="12" s="1"/>
  <c r="J55" i="12"/>
  <c r="L55" i="12" s="1"/>
  <c r="J62" i="12"/>
  <c r="L62" i="12" s="1"/>
  <c r="J74" i="12"/>
  <c r="L74" i="12" s="1"/>
  <c r="J81" i="12"/>
  <c r="L81" i="12" s="1"/>
  <c r="J93" i="12"/>
  <c r="L93" i="12" s="1"/>
  <c r="J110" i="12"/>
  <c r="L110" i="12" s="1"/>
  <c r="J117" i="12"/>
  <c r="L117" i="12" s="1"/>
  <c r="I133" i="12"/>
  <c r="G139" i="12" s="1"/>
  <c r="I26" i="11"/>
  <c r="K33" i="11" s="1"/>
  <c r="G26" i="11"/>
  <c r="K32" i="11" s="1"/>
  <c r="M15" i="11"/>
  <c r="M26" i="11" s="1"/>
  <c r="K26" i="11"/>
  <c r="K34" i="11" s="1"/>
  <c r="K26" i="8"/>
  <c r="K34" i="8" s="1"/>
  <c r="I26" i="8"/>
  <c r="K33" i="8" s="1"/>
  <c r="G26" i="8"/>
  <c r="M15" i="8"/>
  <c r="M26" i="8" s="1"/>
  <c r="M25" i="6"/>
  <c r="M24" i="6"/>
  <c r="M23" i="6"/>
  <c r="M22" i="6"/>
  <c r="M21" i="6"/>
  <c r="M20" i="6"/>
  <c r="M19" i="6"/>
  <c r="J139" i="13" l="1"/>
  <c r="L139" i="13"/>
  <c r="J133" i="13"/>
  <c r="L12" i="13"/>
  <c r="L133" i="13" s="1"/>
  <c r="L133" i="12"/>
  <c r="J133" i="12"/>
  <c r="J139" i="12"/>
  <c r="L139" i="12"/>
  <c r="K35" i="11"/>
  <c r="K35" i="8"/>
  <c r="K25" i="6"/>
  <c r="K24" i="6"/>
  <c r="K23" i="6"/>
  <c r="K22" i="6"/>
  <c r="K21" i="6"/>
  <c r="K20" i="6"/>
  <c r="K19" i="6"/>
  <c r="K18" i="6"/>
  <c r="K17" i="6"/>
  <c r="K16" i="6"/>
  <c r="E33" i="6"/>
  <c r="E34" i="6"/>
  <c r="I11" i="6"/>
  <c r="I148" i="13" l="1"/>
  <c r="L148" i="13" s="1"/>
  <c r="H139" i="13"/>
  <c r="I148" i="12"/>
  <c r="L148" i="12" s="1"/>
  <c r="H139" i="12"/>
  <c r="K39" i="11"/>
  <c r="E42" i="11" s="1"/>
  <c r="K39" i="8"/>
  <c r="E42" i="8" s="1"/>
  <c r="K15" i="6"/>
  <c r="G17" i="6"/>
  <c r="M17" i="6" s="1"/>
  <c r="G15" i="6"/>
  <c r="M15" i="6" s="1"/>
  <c r="N139" i="13" l="1"/>
  <c r="O139" i="13" s="1"/>
  <c r="J143" i="13" s="1"/>
  <c r="N139" i="12"/>
  <c r="O139" i="12" s="1"/>
  <c r="J143" i="12" s="1"/>
  <c r="I25" i="6"/>
  <c r="I24" i="6"/>
  <c r="I23" i="6"/>
  <c r="I22" i="6"/>
  <c r="I21" i="6"/>
  <c r="I20" i="6"/>
  <c r="I19" i="6"/>
  <c r="I18" i="6"/>
  <c r="I16" i="6"/>
  <c r="I15" i="6"/>
  <c r="I17" i="6"/>
  <c r="G25" i="6"/>
  <c r="G24" i="6"/>
  <c r="G23" i="6"/>
  <c r="G22" i="6"/>
  <c r="G21" i="6"/>
  <c r="G20" i="6"/>
  <c r="G19" i="6"/>
  <c r="G18" i="6"/>
  <c r="M18" i="6" s="1"/>
  <c r="G16" i="6"/>
  <c r="M16" i="6" s="1"/>
  <c r="M26" i="6" l="1"/>
  <c r="K26" i="6"/>
  <c r="K34" i="6" s="1"/>
  <c r="E26" i="6"/>
  <c r="K31" i="6" s="1"/>
  <c r="I26" i="6" l="1"/>
  <c r="K33" i="6" s="1"/>
  <c r="G26" i="6" l="1"/>
  <c r="K32" i="6" l="1"/>
  <c r="K35" i="6" s="1"/>
  <c r="K39" i="6" l="1"/>
  <c r="E42"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11" authorId="0" shapeId="0" xr:uid="{38556194-31DE-4BCC-B95A-AEE8C75D70C2}">
      <text>
        <r>
          <rPr>
            <sz val="9"/>
            <color indexed="81"/>
            <rFont val="MS P ゴシック"/>
            <family val="3"/>
            <charset val="128"/>
          </rPr>
          <t xml:space="preserve">0.8～3.2馬力がある場合、
「1」が立つ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11" authorId="0" shapeId="0" xr:uid="{C76993F7-8CF5-4430-A597-A3B5EFA7A16A}">
      <text>
        <r>
          <rPr>
            <sz val="9"/>
            <color indexed="81"/>
            <rFont val="MS P ゴシック"/>
            <family val="3"/>
            <charset val="128"/>
          </rPr>
          <t xml:space="preserve">0.8～3.2馬力がある場合、
「1」が立つ
</t>
        </r>
      </text>
    </comment>
  </commentList>
</comments>
</file>

<file path=xl/sharedStrings.xml><?xml version="1.0" encoding="utf-8"?>
<sst xmlns="http://schemas.openxmlformats.org/spreadsheetml/2006/main" count="836" uniqueCount="254">
  <si>
    <t>型式</t>
    <rPh sb="0" eb="2">
      <t>カタシキ</t>
    </rPh>
    <phoneticPr fontId="1"/>
  </si>
  <si>
    <t>判定基準</t>
    <rPh sb="0" eb="2">
      <t>ハンテイ</t>
    </rPh>
    <rPh sb="2" eb="4">
      <t>キジュン</t>
    </rPh>
    <phoneticPr fontId="1"/>
  </si>
  <si>
    <t>AXHP45MA</t>
    <phoneticPr fontId="1"/>
  </si>
  <si>
    <t>AXHP56MA</t>
    <phoneticPr fontId="1"/>
  </si>
  <si>
    <t>AXHP71MA</t>
    <phoneticPr fontId="1"/>
  </si>
  <si>
    <t>AXHP80MA</t>
    <phoneticPr fontId="1"/>
  </si>
  <si>
    <t>AXHP90MA</t>
    <phoneticPr fontId="1"/>
  </si>
  <si>
    <t>AXHP112MA</t>
    <phoneticPr fontId="1"/>
  </si>
  <si>
    <t>AXHP140MA</t>
    <phoneticPr fontId="1"/>
  </si>
  <si>
    <t>AXHP160MA</t>
    <phoneticPr fontId="1"/>
  </si>
  <si>
    <t>AXHP71M</t>
    <phoneticPr fontId="1"/>
  </si>
  <si>
    <t>AXHP80M</t>
    <phoneticPr fontId="1"/>
  </si>
  <si>
    <t>AXHP90M</t>
    <phoneticPr fontId="1"/>
  </si>
  <si>
    <t>AXHP112M</t>
    <phoneticPr fontId="1"/>
  </si>
  <si>
    <t>AXHP140M</t>
    <phoneticPr fontId="1"/>
  </si>
  <si>
    <t>AXHP160M</t>
    <phoneticPr fontId="1"/>
  </si>
  <si>
    <t>台数</t>
    <rPh sb="0" eb="2">
      <t>ダイスウ</t>
    </rPh>
    <phoneticPr fontId="1"/>
  </si>
  <si>
    <t>計</t>
    <rPh sb="0" eb="1">
      <t>ケイ</t>
    </rPh>
    <phoneticPr fontId="1"/>
  </si>
  <si>
    <t>項目</t>
    <rPh sb="0" eb="2">
      <t>コウモク</t>
    </rPh>
    <phoneticPr fontId="1"/>
  </si>
  <si>
    <t>ABGP560F2ND</t>
  </si>
  <si>
    <t>冷房能力(ｋW)</t>
    <rPh sb="0" eb="2">
      <t>レイボウ</t>
    </rPh>
    <rPh sb="2" eb="4">
      <t>ノウリョク</t>
    </rPh>
    <phoneticPr fontId="1"/>
  </si>
  <si>
    <t>突入電流A</t>
    <rPh sb="0" eb="2">
      <t>トツニュウ</t>
    </rPh>
    <rPh sb="2" eb="4">
      <t>デンリュウ</t>
    </rPh>
    <phoneticPr fontId="1"/>
  </si>
  <si>
    <t>運転電流（50Hz)A</t>
    <rPh sb="0" eb="2">
      <t>ウンテン</t>
    </rPh>
    <rPh sb="2" eb="4">
      <t>デンリュウ</t>
    </rPh>
    <phoneticPr fontId="1"/>
  </si>
  <si>
    <t>運転電流（60Hz)A</t>
    <rPh sb="0" eb="2">
      <t>ウンテン</t>
    </rPh>
    <rPh sb="2" eb="4">
      <t>デンリュウ</t>
    </rPh>
    <phoneticPr fontId="1"/>
  </si>
  <si>
    <t>室内機名称</t>
    <rPh sb="0" eb="3">
      <t>シツナイキ</t>
    </rPh>
    <rPh sb="3" eb="5">
      <t>メイショウ</t>
    </rPh>
    <phoneticPr fontId="1"/>
  </si>
  <si>
    <t>ラウンドフロータイプ</t>
  </si>
  <si>
    <t>ラウンドフロータイプ</t>
    <phoneticPr fontId="1"/>
  </si>
  <si>
    <t>S-ラウンドフロータイプ</t>
  </si>
  <si>
    <t>S-ラウンドフロータイプ</t>
    <phoneticPr fontId="1"/>
  </si>
  <si>
    <t>ダブルフロータイプ</t>
  </si>
  <si>
    <t>ダブルフロータイプ</t>
    <phoneticPr fontId="1"/>
  </si>
  <si>
    <t>天井吊形</t>
    <rPh sb="0" eb="2">
      <t>テンジョウ</t>
    </rPh>
    <rPh sb="2" eb="3">
      <t>ツリ</t>
    </rPh>
    <rPh sb="3" eb="4">
      <t>ケイ</t>
    </rPh>
    <phoneticPr fontId="1"/>
  </si>
  <si>
    <t>シングルフロータイプ</t>
  </si>
  <si>
    <t>シングルフロータイプ</t>
    <phoneticPr fontId="1"/>
  </si>
  <si>
    <t>天井埋込ダクト形</t>
    <rPh sb="0" eb="2">
      <t>テンジョウ</t>
    </rPh>
    <rPh sb="2" eb="4">
      <t>ウメコミ</t>
    </rPh>
    <rPh sb="7" eb="8">
      <t>ケイ</t>
    </rPh>
    <phoneticPr fontId="1"/>
  </si>
  <si>
    <t>運転電流(A)</t>
    <rPh sb="0" eb="2">
      <t>ウンテン</t>
    </rPh>
    <rPh sb="2" eb="4">
      <t>デンリュウ</t>
    </rPh>
    <phoneticPr fontId="1"/>
  </si>
  <si>
    <t>〇</t>
    <phoneticPr fontId="1"/>
  </si>
  <si>
    <t>突入電流計(A)</t>
    <rPh sb="0" eb="2">
      <t>トツニュウ</t>
    </rPh>
    <rPh sb="2" eb="4">
      <t>デンリュウ</t>
    </rPh>
    <rPh sb="4" eb="5">
      <t>ケイ</t>
    </rPh>
    <phoneticPr fontId="1"/>
  </si>
  <si>
    <t>運転電流計(A)</t>
    <rPh sb="0" eb="2">
      <t>ウンテン</t>
    </rPh>
    <rPh sb="2" eb="4">
      <t>デンリュウ</t>
    </rPh>
    <phoneticPr fontId="1"/>
  </si>
  <si>
    <t>能力計(kW)</t>
    <rPh sb="0" eb="2">
      <t>ノウリョク</t>
    </rPh>
    <rPh sb="2" eb="3">
      <t>ケイ</t>
    </rPh>
    <phoneticPr fontId="1"/>
  </si>
  <si>
    <t>突入電流(A)</t>
    <phoneticPr fontId="1"/>
  </si>
  <si>
    <t>周波数</t>
    <rPh sb="0" eb="3">
      <t>シュウハスウ</t>
    </rPh>
    <phoneticPr fontId="1"/>
  </si>
  <si>
    <t>Hz</t>
    <phoneticPr fontId="1"/>
  </si>
  <si>
    <t>室内機台数</t>
    <rPh sb="0" eb="3">
      <t>シツナイキ</t>
    </rPh>
    <rPh sb="3" eb="5">
      <t>ダイスウ</t>
    </rPh>
    <phoneticPr fontId="1"/>
  </si>
  <si>
    <t>周波数</t>
    <rPh sb="0" eb="3">
      <t>シュウハスウ</t>
    </rPh>
    <phoneticPr fontId="1"/>
  </si>
  <si>
    <t>能力(kW)</t>
    <phoneticPr fontId="1"/>
  </si>
  <si>
    <t>ABGP560F2NDE</t>
    <phoneticPr fontId="1"/>
  </si>
  <si>
    <t>室外機</t>
    <rPh sb="0" eb="3">
      <t>シツガイキ</t>
    </rPh>
    <phoneticPr fontId="1"/>
  </si>
  <si>
    <t>判定結果</t>
    <rPh sb="0" eb="2">
      <t>ハンテイ</t>
    </rPh>
    <rPh sb="2" eb="4">
      <t>ケッカ</t>
    </rPh>
    <phoneticPr fontId="1"/>
  </si>
  <si>
    <t>導入機種</t>
    <rPh sb="0" eb="2">
      <t>ドウニュウ</t>
    </rPh>
    <rPh sb="2" eb="4">
      <t>キシュ</t>
    </rPh>
    <phoneticPr fontId="1"/>
  </si>
  <si>
    <t>空調運転</t>
    <rPh sb="0" eb="2">
      <t>クウチョウ</t>
    </rPh>
    <rPh sb="2" eb="4">
      <t>ウンテン</t>
    </rPh>
    <phoneticPr fontId="1"/>
  </si>
  <si>
    <t>【判定結果】</t>
    <rPh sb="1" eb="3">
      <t>ハンテイ</t>
    </rPh>
    <rPh sb="3" eb="5">
      <t>ケッカ</t>
    </rPh>
    <phoneticPr fontId="1"/>
  </si>
  <si>
    <t>室内機も対象かどうか</t>
    <rPh sb="0" eb="3">
      <t>シツナイキ</t>
    </rPh>
    <rPh sb="4" eb="6">
      <t>タイショウ</t>
    </rPh>
    <phoneticPr fontId="1"/>
  </si>
  <si>
    <t>室外機＋室内機</t>
    <rPh sb="0" eb="3">
      <t>シツガイキ</t>
    </rPh>
    <rPh sb="4" eb="7">
      <t>シツナイキ</t>
    </rPh>
    <phoneticPr fontId="1"/>
  </si>
  <si>
    <t>室外機のみ</t>
    <rPh sb="0" eb="3">
      <t>シツガイキ</t>
    </rPh>
    <phoneticPr fontId="1"/>
  </si>
  <si>
    <t>遮断器容量(A)</t>
    <rPh sb="0" eb="3">
      <t>シャダンキ</t>
    </rPh>
    <rPh sb="3" eb="5">
      <t>ヨウリョウ</t>
    </rPh>
    <phoneticPr fontId="1"/>
  </si>
  <si>
    <t>電力負荷(kVA)</t>
    <rPh sb="0" eb="2">
      <t>デンリョク</t>
    </rPh>
    <rPh sb="2" eb="4">
      <t>フカ</t>
    </rPh>
    <phoneticPr fontId="1"/>
  </si>
  <si>
    <t>突入電流基準値(A)</t>
    <rPh sb="0" eb="4">
      <t>トツニュウデンリュウ</t>
    </rPh>
    <rPh sb="4" eb="7">
      <t>キジュンチ</t>
    </rPh>
    <phoneticPr fontId="1"/>
  </si>
  <si>
    <t>消費電流基準値(A)</t>
    <rPh sb="0" eb="2">
      <t>ショウヒ</t>
    </rPh>
    <rPh sb="2" eb="4">
      <t>デンリュウ</t>
    </rPh>
    <rPh sb="4" eb="7">
      <t>キジュンチ</t>
    </rPh>
    <phoneticPr fontId="1"/>
  </si>
  <si>
    <t>A</t>
    <phoneticPr fontId="1"/>
  </si>
  <si>
    <t>電力負荷</t>
    <phoneticPr fontId="1"/>
  </si>
  <si>
    <t>kVA以下</t>
    <rPh sb="3" eb="5">
      <t>イカ</t>
    </rPh>
    <phoneticPr fontId="1"/>
  </si>
  <si>
    <t>54.0～72.8kW(96.4～130%)</t>
    <phoneticPr fontId="1"/>
  </si>
  <si>
    <t>遮断器容量※</t>
    <rPh sb="0" eb="3">
      <t>シャダンキ</t>
    </rPh>
    <rPh sb="3" eb="5">
      <t>ヨウリョウ</t>
    </rPh>
    <phoneticPr fontId="1"/>
  </si>
  <si>
    <t>A以下</t>
    <phoneticPr fontId="1"/>
  </si>
  <si>
    <t>室外機台数</t>
    <rPh sb="0" eb="3">
      <t>シツガイキ</t>
    </rPh>
    <rPh sb="3" eb="5">
      <t>ダイスウ</t>
    </rPh>
    <phoneticPr fontId="1"/>
  </si>
  <si>
    <t>×</t>
    <phoneticPr fontId="1"/>
  </si>
  <si>
    <t>【条件入力欄】</t>
    <rPh sb="1" eb="3">
      <t>ジョウケン</t>
    </rPh>
    <rPh sb="3" eb="5">
      <t>ニュウリョク</t>
    </rPh>
    <rPh sb="5" eb="6">
      <t>ラン</t>
    </rPh>
    <phoneticPr fontId="1"/>
  </si>
  <si>
    <t>①室内機接続台数</t>
    <rPh sb="1" eb="4">
      <t>シツナイキ</t>
    </rPh>
    <rPh sb="4" eb="6">
      <t>セツゾク</t>
    </rPh>
    <rPh sb="6" eb="8">
      <t>ダイスウ</t>
    </rPh>
    <phoneticPr fontId="1"/>
  </si>
  <si>
    <t>②室内機接続容量</t>
    <rPh sb="4" eb="6">
      <t>セツゾク</t>
    </rPh>
    <rPh sb="6" eb="8">
      <t>ヨウリョウ</t>
    </rPh>
    <phoneticPr fontId="1"/>
  </si>
  <si>
    <t>③室内機突入電流</t>
    <rPh sb="4" eb="6">
      <t>トツニュウ</t>
    </rPh>
    <rPh sb="6" eb="8">
      <t>デンリュウ</t>
    </rPh>
    <phoneticPr fontId="1"/>
  </si>
  <si>
    <t>④室内機運転電流</t>
    <rPh sb="4" eb="6">
      <t>ウンテン</t>
    </rPh>
    <rPh sb="6" eb="8">
      <t>デンリュウ</t>
    </rPh>
    <phoneticPr fontId="1"/>
  </si>
  <si>
    <t>室内機</t>
    <rPh sb="0" eb="3">
      <t>シツナイキ</t>
    </rPh>
    <phoneticPr fontId="1"/>
  </si>
  <si>
    <t>4～11台</t>
    <rPh sb="4" eb="5">
      <t>ダイ</t>
    </rPh>
    <phoneticPr fontId="1"/>
  </si>
  <si>
    <t>①電源、電力負荷情報</t>
    <rPh sb="1" eb="3">
      <t>デンゲン</t>
    </rPh>
    <rPh sb="4" eb="6">
      <t>デンリョク</t>
    </rPh>
    <rPh sb="6" eb="8">
      <t>フカ</t>
    </rPh>
    <rPh sb="8" eb="10">
      <t>ジョウホウ</t>
    </rPh>
    <phoneticPr fontId="1"/>
  </si>
  <si>
    <t>②室内機接続可否判定用情報</t>
    <rPh sb="1" eb="4">
      <t>シツナイキ</t>
    </rPh>
    <rPh sb="4" eb="6">
      <t>セツゾク</t>
    </rPh>
    <rPh sb="6" eb="8">
      <t>カヒ</t>
    </rPh>
    <rPh sb="8" eb="10">
      <t>ハンテイ</t>
    </rPh>
    <rPh sb="10" eb="11">
      <t>ヨウ</t>
    </rPh>
    <rPh sb="11" eb="13">
      <t>ジョウホウ</t>
    </rPh>
    <phoneticPr fontId="1"/>
  </si>
  <si>
    <t>2.  補助金対象判定</t>
    <rPh sb="4" eb="7">
      <t>ホジョキン</t>
    </rPh>
    <rPh sb="7" eb="9">
      <t>タイショウ</t>
    </rPh>
    <rPh sb="9" eb="11">
      <t>ハンテイ</t>
    </rPh>
    <phoneticPr fontId="1"/>
  </si>
  <si>
    <t>1, 2　総合判定結果</t>
    <rPh sb="5" eb="7">
      <t>ソウゴウ</t>
    </rPh>
    <rPh sb="7" eb="9">
      <t>ハンテイ</t>
    </rPh>
    <rPh sb="9" eb="11">
      <t>ケッカ</t>
    </rPh>
    <phoneticPr fontId="1"/>
  </si>
  <si>
    <t>停電時利用</t>
    <rPh sb="0" eb="2">
      <t>テイデン</t>
    </rPh>
    <rPh sb="2" eb="3">
      <t>ジ</t>
    </rPh>
    <rPh sb="3" eb="5">
      <t>リヨウ</t>
    </rPh>
    <phoneticPr fontId="1"/>
  </si>
  <si>
    <t>停電時利用能力計</t>
    <rPh sb="3" eb="5">
      <t>リヨウ</t>
    </rPh>
    <rPh sb="5" eb="7">
      <t>ノウリョク</t>
    </rPh>
    <rPh sb="7" eb="8">
      <t>ケイ</t>
    </rPh>
    <phoneticPr fontId="1"/>
  </si>
  <si>
    <t>停電時利用</t>
    <rPh sb="3" eb="5">
      <t>リヨウ</t>
    </rPh>
    <phoneticPr fontId="1"/>
  </si>
  <si>
    <t>停電時利用室内機接続容量</t>
    <rPh sb="0" eb="2">
      <t>テイデン</t>
    </rPh>
    <rPh sb="2" eb="3">
      <t>ジ</t>
    </rPh>
    <rPh sb="3" eb="5">
      <t>リヨウ</t>
    </rPh>
    <rPh sb="5" eb="8">
      <t>シツナイキ</t>
    </rPh>
    <rPh sb="8" eb="10">
      <t>セツゾク</t>
    </rPh>
    <rPh sb="10" eb="12">
      <t>ヨウリョウ</t>
    </rPh>
    <phoneticPr fontId="1"/>
  </si>
  <si>
    <t>総合判定結果</t>
    <rPh sb="0" eb="2">
      <t>ソウゴウ</t>
    </rPh>
    <rPh sb="2" eb="4">
      <t>ハンテイ</t>
    </rPh>
    <rPh sb="4" eb="6">
      <t>ケッカ</t>
    </rPh>
    <phoneticPr fontId="1"/>
  </si>
  <si>
    <t>補助金対象判定</t>
    <rPh sb="0" eb="3">
      <t>ホジョキン</t>
    </rPh>
    <rPh sb="3" eb="5">
      <t>タイショウ</t>
    </rPh>
    <rPh sb="5" eb="7">
      <t>ハンテイ</t>
    </rPh>
    <phoneticPr fontId="1"/>
  </si>
  <si>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1"/>
  </si>
  <si>
    <t>※遮断器は停電時に照明などで使用する電力負荷用の遮断器。</t>
    <rPh sb="1" eb="4">
      <t>シャダンキ</t>
    </rPh>
    <rPh sb="18" eb="20">
      <t>デンリョク</t>
    </rPh>
    <rPh sb="20" eb="22">
      <t>フカ</t>
    </rPh>
    <rPh sb="22" eb="23">
      <t>ヨウ</t>
    </rPh>
    <rPh sb="24" eb="27">
      <t>シャダンキ</t>
    </rPh>
    <phoneticPr fontId="1"/>
  </si>
  <si>
    <t>〇　室内機入力欄の緑色ハッチングの全ての室内機が補助対象です。</t>
    <rPh sb="2" eb="5">
      <t>シツナイキ</t>
    </rPh>
    <rPh sb="9" eb="11">
      <t>ミドリイロ</t>
    </rPh>
    <rPh sb="17" eb="18">
      <t>スベ</t>
    </rPh>
    <rPh sb="20" eb="23">
      <t>シツナイキ</t>
    </rPh>
    <rPh sb="24" eb="26">
      <t>ホジョ</t>
    </rPh>
    <rPh sb="26" eb="28">
      <t>タイショウ</t>
    </rPh>
    <phoneticPr fontId="1"/>
  </si>
  <si>
    <t>条件付〇　停電時利用室内機が100%を超えるため100%以下に調整してください。もしくは100%を超える室内機は補助対象外として申請してください。</t>
    <rPh sb="0" eb="2">
      <t>ジョウケン</t>
    </rPh>
    <rPh sb="2" eb="3">
      <t>ツ</t>
    </rPh>
    <phoneticPr fontId="1"/>
  </si>
  <si>
    <t>AXHP45MJ</t>
    <phoneticPr fontId="1"/>
  </si>
  <si>
    <t>AXHP56MJ</t>
    <phoneticPr fontId="1"/>
  </si>
  <si>
    <t>AXHP71MJ</t>
    <phoneticPr fontId="1"/>
  </si>
  <si>
    <t>AXHP80MJ</t>
    <phoneticPr fontId="1"/>
  </si>
  <si>
    <t>AXHP90MJ</t>
    <phoneticPr fontId="1"/>
  </si>
  <si>
    <t>AXHP112MJ</t>
    <phoneticPr fontId="1"/>
  </si>
  <si>
    <t>AXHP140MJ</t>
    <phoneticPr fontId="1"/>
  </si>
  <si>
    <t>AXHP160MJ</t>
    <phoneticPr fontId="1"/>
  </si>
  <si>
    <r>
      <t xml:space="preserve">1. 接続室内機仕様 </t>
    </r>
    <r>
      <rPr>
        <sz val="11"/>
        <color theme="1"/>
        <rFont val="游ゴシック"/>
        <family val="3"/>
        <charset val="128"/>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1"/>
  </si>
  <si>
    <t>【対象室外機：GHPハイパワープラス　ABGP560F2ND,ABGP560F2NDE】</t>
    <rPh sb="1" eb="3">
      <t>タイショウ</t>
    </rPh>
    <rPh sb="3" eb="6">
      <t>シツガイキ</t>
    </rPh>
    <phoneticPr fontId="1"/>
  </si>
  <si>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16"/>
  </si>
  <si>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16"/>
  </si>
  <si>
    <t>停電時利用で接続容量100%（56.0kW)までは補助対象。停電時利用室内機で100%を超える場合は補助対象外。また、停電時利用しない室内機は対象外。</t>
    <phoneticPr fontId="1"/>
  </si>
  <si>
    <t>AXKP45CB</t>
    <phoneticPr fontId="1"/>
  </si>
  <si>
    <t>AXKP56CB</t>
    <phoneticPr fontId="1"/>
  </si>
  <si>
    <t>AXKP71CB</t>
    <phoneticPr fontId="1"/>
  </si>
  <si>
    <t>AXMP112CB</t>
    <phoneticPr fontId="1"/>
  </si>
  <si>
    <t>AXMP140CB</t>
    <phoneticPr fontId="1"/>
  </si>
  <si>
    <t>AXMP160CB</t>
    <phoneticPr fontId="1"/>
  </si>
  <si>
    <t>AXMP45CB</t>
    <phoneticPr fontId="1"/>
  </si>
  <si>
    <t>AXMP56CB</t>
    <phoneticPr fontId="1"/>
  </si>
  <si>
    <t>AXMP71CB</t>
    <phoneticPr fontId="1"/>
  </si>
  <si>
    <t>AXMP90CB</t>
    <phoneticPr fontId="1"/>
  </si>
  <si>
    <t>AXCP112CD</t>
    <phoneticPr fontId="1"/>
  </si>
  <si>
    <t>AXCP140CD</t>
    <phoneticPr fontId="1"/>
  </si>
  <si>
    <t>AXCP160CD</t>
    <phoneticPr fontId="1"/>
  </si>
  <si>
    <t>AXCP45CD</t>
    <phoneticPr fontId="1"/>
  </si>
  <si>
    <t>AXCP56CD</t>
    <phoneticPr fontId="1"/>
  </si>
  <si>
    <t>AXCP71CD</t>
    <phoneticPr fontId="1"/>
  </si>
  <si>
    <t>AXCP80CD</t>
    <phoneticPr fontId="1"/>
  </si>
  <si>
    <t>AXCP90CD</t>
    <phoneticPr fontId="1"/>
  </si>
  <si>
    <t>AXFP112DB</t>
    <phoneticPr fontId="1"/>
  </si>
  <si>
    <t>AXFP112MM</t>
    <phoneticPr fontId="1"/>
  </si>
  <si>
    <t>AXFP140MM</t>
    <phoneticPr fontId="1"/>
  </si>
  <si>
    <t>AXFP140DB</t>
    <phoneticPr fontId="1"/>
  </si>
  <si>
    <t>AXFP160DB</t>
    <phoneticPr fontId="1"/>
  </si>
  <si>
    <t>AXFP160MM</t>
    <phoneticPr fontId="1"/>
  </si>
  <si>
    <t>AXFP45DB</t>
    <phoneticPr fontId="1"/>
  </si>
  <si>
    <t>AXFP45MM</t>
    <phoneticPr fontId="1"/>
  </si>
  <si>
    <t>AXFP56DB</t>
    <phoneticPr fontId="1"/>
  </si>
  <si>
    <t>AXFP56MM</t>
    <phoneticPr fontId="1"/>
  </si>
  <si>
    <t>AXFP71DB</t>
    <phoneticPr fontId="1"/>
  </si>
  <si>
    <t>AXFP71MM</t>
    <phoneticPr fontId="1"/>
  </si>
  <si>
    <t>AXFP80DB</t>
    <phoneticPr fontId="1"/>
  </si>
  <si>
    <t>AXFP80MM</t>
    <phoneticPr fontId="1"/>
  </si>
  <si>
    <t>AXFP90DB</t>
    <phoneticPr fontId="1"/>
  </si>
  <si>
    <t>AXFP90MM</t>
    <phoneticPr fontId="1"/>
  </si>
  <si>
    <t>3台（固定）</t>
    <rPh sb="1" eb="2">
      <t>ダイ</t>
    </rPh>
    <rPh sb="3" eb="5">
      <t>コテイ</t>
    </rPh>
    <phoneticPr fontId="1"/>
  </si>
  <si>
    <t>48.0KW（固定）</t>
    <rPh sb="7" eb="9">
      <t>コテイ</t>
    </rPh>
    <phoneticPr fontId="1"/>
  </si>
  <si>
    <t>のセルに入力してください。</t>
    <phoneticPr fontId="1"/>
  </si>
  <si>
    <t>株式会社アイシン</t>
    <rPh sb="0" eb="4">
      <t>カブシキカイシャ</t>
    </rPh>
    <phoneticPr fontId="1"/>
  </si>
  <si>
    <t>号機</t>
    <rPh sb="0" eb="2">
      <t>ゴウキ</t>
    </rPh>
    <phoneticPr fontId="16"/>
  </si>
  <si>
    <t>〇</t>
  </si>
  <si>
    <r>
      <t>AXCP45</t>
    </r>
    <r>
      <rPr>
        <sz val="11"/>
        <color rgb="FFFF0000"/>
        <rFont val="游ゴシック"/>
        <family val="3"/>
        <charset val="128"/>
      </rPr>
      <t>EA</t>
    </r>
    <phoneticPr fontId="1"/>
  </si>
  <si>
    <r>
      <t>AXCP56</t>
    </r>
    <r>
      <rPr>
        <sz val="11"/>
        <color rgb="FFFF0000"/>
        <rFont val="游ゴシック"/>
        <family val="3"/>
        <charset val="128"/>
      </rPr>
      <t>EA</t>
    </r>
    <phoneticPr fontId="1"/>
  </si>
  <si>
    <r>
      <t>AXCP71</t>
    </r>
    <r>
      <rPr>
        <sz val="11"/>
        <color rgb="FFFF0000"/>
        <rFont val="游ゴシック"/>
        <family val="3"/>
        <charset val="128"/>
      </rPr>
      <t>EA</t>
    </r>
    <phoneticPr fontId="1"/>
  </si>
  <si>
    <r>
      <t>AXCP80</t>
    </r>
    <r>
      <rPr>
        <sz val="11"/>
        <color rgb="FFFF0000"/>
        <rFont val="游ゴシック"/>
        <family val="3"/>
        <charset val="128"/>
      </rPr>
      <t>EA</t>
    </r>
    <phoneticPr fontId="1"/>
  </si>
  <si>
    <r>
      <t>AXCP90</t>
    </r>
    <r>
      <rPr>
        <sz val="11"/>
        <color rgb="FFFF0000"/>
        <rFont val="游ゴシック"/>
        <family val="3"/>
        <charset val="128"/>
      </rPr>
      <t>EA</t>
    </r>
    <phoneticPr fontId="1"/>
  </si>
  <si>
    <r>
      <t>AXCP112</t>
    </r>
    <r>
      <rPr>
        <sz val="11"/>
        <color rgb="FFFF0000"/>
        <rFont val="游ゴシック"/>
        <family val="3"/>
        <charset val="128"/>
      </rPr>
      <t>EA</t>
    </r>
    <phoneticPr fontId="1"/>
  </si>
  <si>
    <r>
      <t>AXCP140</t>
    </r>
    <r>
      <rPr>
        <sz val="11"/>
        <color rgb="FFFF0000"/>
        <rFont val="游ゴシック"/>
        <family val="3"/>
        <charset val="128"/>
      </rPr>
      <t>EA</t>
    </r>
    <phoneticPr fontId="1"/>
  </si>
  <si>
    <r>
      <t>AXCP160</t>
    </r>
    <r>
      <rPr>
        <sz val="11"/>
        <color rgb="FFFF0000"/>
        <rFont val="游ゴシック"/>
        <family val="3"/>
        <charset val="128"/>
      </rPr>
      <t>EA</t>
    </r>
    <phoneticPr fontId="1"/>
  </si>
  <si>
    <r>
      <t>AXFP45</t>
    </r>
    <r>
      <rPr>
        <sz val="11"/>
        <color rgb="FFFF0000"/>
        <rFont val="游ゴシック"/>
        <family val="3"/>
        <charset val="128"/>
      </rPr>
      <t>EA</t>
    </r>
    <phoneticPr fontId="1"/>
  </si>
  <si>
    <r>
      <t>AXFP56</t>
    </r>
    <r>
      <rPr>
        <sz val="11"/>
        <color rgb="FFFF0000"/>
        <rFont val="游ゴシック"/>
        <family val="3"/>
        <charset val="128"/>
      </rPr>
      <t>EA</t>
    </r>
    <phoneticPr fontId="1"/>
  </si>
  <si>
    <r>
      <t>AXFP71</t>
    </r>
    <r>
      <rPr>
        <sz val="11"/>
        <color rgb="FFFF0000"/>
        <rFont val="游ゴシック"/>
        <family val="3"/>
        <charset val="128"/>
      </rPr>
      <t>EA</t>
    </r>
    <phoneticPr fontId="1"/>
  </si>
  <si>
    <r>
      <t>AXFP80</t>
    </r>
    <r>
      <rPr>
        <sz val="11"/>
        <color rgb="FFFF0000"/>
        <rFont val="游ゴシック"/>
        <family val="3"/>
        <charset val="128"/>
      </rPr>
      <t>EA</t>
    </r>
    <phoneticPr fontId="1"/>
  </si>
  <si>
    <r>
      <t>AXFP90</t>
    </r>
    <r>
      <rPr>
        <sz val="11"/>
        <color rgb="FFFF0000"/>
        <rFont val="游ゴシック"/>
        <family val="3"/>
        <charset val="128"/>
      </rPr>
      <t>EA</t>
    </r>
    <phoneticPr fontId="1"/>
  </si>
  <si>
    <r>
      <t>AXFP112</t>
    </r>
    <r>
      <rPr>
        <sz val="11"/>
        <color rgb="FFFF0000"/>
        <rFont val="游ゴシック"/>
        <family val="3"/>
        <charset val="128"/>
      </rPr>
      <t>EA</t>
    </r>
    <phoneticPr fontId="1"/>
  </si>
  <si>
    <r>
      <t>AXFP140</t>
    </r>
    <r>
      <rPr>
        <sz val="11"/>
        <color rgb="FFFF0000"/>
        <rFont val="游ゴシック"/>
        <family val="3"/>
        <charset val="128"/>
      </rPr>
      <t>EA</t>
    </r>
    <phoneticPr fontId="1"/>
  </si>
  <si>
    <r>
      <t>AXFP160</t>
    </r>
    <r>
      <rPr>
        <sz val="11"/>
        <color rgb="FFFF0000"/>
        <rFont val="游ゴシック"/>
        <family val="3"/>
        <charset val="128"/>
      </rPr>
      <t>EA</t>
    </r>
    <phoneticPr fontId="1"/>
  </si>
  <si>
    <r>
      <t>AXFP45</t>
    </r>
    <r>
      <rPr>
        <sz val="11"/>
        <color rgb="FFFF0000"/>
        <rFont val="游ゴシック"/>
        <family val="3"/>
        <charset val="128"/>
      </rPr>
      <t>NA</t>
    </r>
    <phoneticPr fontId="1"/>
  </si>
  <si>
    <r>
      <t>AXFP56</t>
    </r>
    <r>
      <rPr>
        <sz val="11"/>
        <color rgb="FFFF0000"/>
        <rFont val="游ゴシック"/>
        <family val="3"/>
        <charset val="128"/>
      </rPr>
      <t>NA</t>
    </r>
    <phoneticPr fontId="1"/>
  </si>
  <si>
    <r>
      <t>AXFP71</t>
    </r>
    <r>
      <rPr>
        <sz val="11"/>
        <color rgb="FFFF0000"/>
        <rFont val="游ゴシック"/>
        <family val="3"/>
        <charset val="128"/>
      </rPr>
      <t>NA</t>
    </r>
    <phoneticPr fontId="1"/>
  </si>
  <si>
    <r>
      <t>AXFP80</t>
    </r>
    <r>
      <rPr>
        <sz val="11"/>
        <color rgb="FFFF0000"/>
        <rFont val="游ゴシック"/>
        <family val="3"/>
        <charset val="128"/>
      </rPr>
      <t>NA</t>
    </r>
    <phoneticPr fontId="1"/>
  </si>
  <si>
    <r>
      <t>AXFP90</t>
    </r>
    <r>
      <rPr>
        <sz val="11"/>
        <color rgb="FFFF0000"/>
        <rFont val="游ゴシック"/>
        <family val="3"/>
        <charset val="128"/>
      </rPr>
      <t>NA</t>
    </r>
    <phoneticPr fontId="1"/>
  </si>
  <si>
    <r>
      <t>AXFP112</t>
    </r>
    <r>
      <rPr>
        <sz val="11"/>
        <color rgb="FFFF0000"/>
        <rFont val="游ゴシック"/>
        <family val="3"/>
        <charset val="128"/>
      </rPr>
      <t>NA</t>
    </r>
    <phoneticPr fontId="1"/>
  </si>
  <si>
    <r>
      <t>AXFP140</t>
    </r>
    <r>
      <rPr>
        <sz val="11"/>
        <color rgb="FFFF0000"/>
        <rFont val="游ゴシック"/>
        <family val="3"/>
        <charset val="128"/>
      </rPr>
      <t>NA</t>
    </r>
    <phoneticPr fontId="1"/>
  </si>
  <si>
    <r>
      <t>AXFP160</t>
    </r>
    <r>
      <rPr>
        <sz val="11"/>
        <color rgb="FFFF0000"/>
        <rFont val="游ゴシック"/>
        <family val="3"/>
        <charset val="128"/>
      </rPr>
      <t>NA</t>
    </r>
    <phoneticPr fontId="1"/>
  </si>
  <si>
    <r>
      <t>AXHP45</t>
    </r>
    <r>
      <rPr>
        <sz val="11"/>
        <color rgb="FFFF0000"/>
        <rFont val="游ゴシック"/>
        <family val="3"/>
        <charset val="128"/>
      </rPr>
      <t>NA</t>
    </r>
    <phoneticPr fontId="1"/>
  </si>
  <si>
    <r>
      <t>AXHP56</t>
    </r>
    <r>
      <rPr>
        <sz val="11"/>
        <color rgb="FFFF0000"/>
        <rFont val="游ゴシック"/>
        <family val="3"/>
        <charset val="128"/>
      </rPr>
      <t>NA</t>
    </r>
    <phoneticPr fontId="1"/>
  </si>
  <si>
    <r>
      <t>AXHP71</t>
    </r>
    <r>
      <rPr>
        <sz val="11"/>
        <color rgb="FFFF0000"/>
        <rFont val="游ゴシック"/>
        <family val="3"/>
        <charset val="128"/>
      </rPr>
      <t>NA</t>
    </r>
    <phoneticPr fontId="1"/>
  </si>
  <si>
    <r>
      <t>AXHP80</t>
    </r>
    <r>
      <rPr>
        <sz val="11"/>
        <color rgb="FFFF0000"/>
        <rFont val="游ゴシック"/>
        <family val="3"/>
        <charset val="128"/>
      </rPr>
      <t>NA</t>
    </r>
    <phoneticPr fontId="1"/>
  </si>
  <si>
    <r>
      <t>AXHP90</t>
    </r>
    <r>
      <rPr>
        <sz val="11"/>
        <color rgb="FFFF0000"/>
        <rFont val="游ゴシック"/>
        <family val="3"/>
        <charset val="128"/>
      </rPr>
      <t>NA</t>
    </r>
    <phoneticPr fontId="1"/>
  </si>
  <si>
    <r>
      <t>AXHP112</t>
    </r>
    <r>
      <rPr>
        <sz val="11"/>
        <color rgb="FFFF0000"/>
        <rFont val="游ゴシック"/>
        <family val="3"/>
        <charset val="128"/>
      </rPr>
      <t>NA</t>
    </r>
    <phoneticPr fontId="1"/>
  </si>
  <si>
    <r>
      <t>AXHP140</t>
    </r>
    <r>
      <rPr>
        <sz val="11"/>
        <color rgb="FFFF0000"/>
        <rFont val="游ゴシック"/>
        <family val="3"/>
        <charset val="128"/>
      </rPr>
      <t>NA</t>
    </r>
    <phoneticPr fontId="1"/>
  </si>
  <si>
    <r>
      <t>AXHP160</t>
    </r>
    <r>
      <rPr>
        <sz val="11"/>
        <color rgb="FFFF0000"/>
        <rFont val="游ゴシック"/>
        <family val="3"/>
        <charset val="128"/>
      </rPr>
      <t>NA</t>
    </r>
    <phoneticPr fontId="1"/>
  </si>
  <si>
    <r>
      <t>●室内機接続判定シート</t>
    </r>
    <r>
      <rPr>
        <b/>
        <sz val="18"/>
        <color rgb="FFFF0000"/>
        <rFont val="游ゴシック"/>
        <family val="3"/>
        <charset val="128"/>
      </rPr>
      <t xml:space="preserve"> </t>
    </r>
    <r>
      <rPr>
        <b/>
        <u val="double"/>
        <sz val="18"/>
        <color rgb="FFFF0000"/>
        <rFont val="游ゴシック"/>
        <family val="3"/>
        <charset val="128"/>
      </rPr>
      <t>(AXHP160NA×3台のケースのみ)</t>
    </r>
    <phoneticPr fontId="1"/>
  </si>
  <si>
    <r>
      <t>●室内機接続判定シート</t>
    </r>
    <r>
      <rPr>
        <b/>
        <u val="double"/>
        <sz val="18"/>
        <color rgb="FFFF0000"/>
        <rFont val="游ゴシック"/>
        <family val="3"/>
        <charset val="128"/>
      </rPr>
      <t xml:space="preserve"> (AXHP160NA×3台以外の全ケース)</t>
    </r>
    <rPh sb="25" eb="27">
      <t>イガイ</t>
    </rPh>
    <rPh sb="28" eb="29">
      <t>ゼン</t>
    </rPh>
    <phoneticPr fontId="1"/>
  </si>
  <si>
    <t>AXFP160NA</t>
  </si>
  <si>
    <t>AXHP56NA</t>
  </si>
  <si>
    <t>●室内機接続判定シート</t>
    <rPh sb="1" eb="4">
      <t>シツナイキ</t>
    </rPh>
    <rPh sb="4" eb="6">
      <t>セツゾク</t>
    </rPh>
    <rPh sb="6" eb="8">
      <t>ハンテイ</t>
    </rPh>
    <phoneticPr fontId="28"/>
  </si>
  <si>
    <t>パナソニック産機システムズ（株）</t>
  </si>
  <si>
    <t>【対象：ハイパワープラス（U-GB560U1D＊、U-GX560U1D＊）】</t>
    <rPh sb="1" eb="3">
      <t>タイショウ</t>
    </rPh>
    <phoneticPr fontId="16"/>
  </si>
  <si>
    <t>※複数台発電システムの場合は、各系統ごとにシートを作成し、チェックを行ってください。</t>
    <rPh sb="1" eb="3">
      <t>フクスウ</t>
    </rPh>
    <rPh sb="3" eb="4">
      <t>ダイ</t>
    </rPh>
    <rPh sb="4" eb="6">
      <t>ハツデン</t>
    </rPh>
    <rPh sb="11" eb="13">
      <t>バアイ</t>
    </rPh>
    <rPh sb="15" eb="18">
      <t>カクケイトウ</t>
    </rPh>
    <rPh sb="25" eb="27">
      <t>サクセイ</t>
    </rPh>
    <rPh sb="34" eb="35">
      <t>オコナ</t>
    </rPh>
    <phoneticPr fontId="16"/>
  </si>
  <si>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16"/>
  </si>
  <si>
    <t>入力可能欄：</t>
    <rPh sb="0" eb="2">
      <t>ニュウリョク</t>
    </rPh>
    <rPh sb="2" eb="4">
      <t>カノウ</t>
    </rPh>
    <rPh sb="4" eb="5">
      <t>ラン</t>
    </rPh>
    <phoneticPr fontId="16"/>
  </si>
  <si>
    <t>部分</t>
    <rPh sb="0" eb="1">
      <t>ブ</t>
    </rPh>
    <rPh sb="1" eb="2">
      <t>ブン</t>
    </rPh>
    <phoneticPr fontId="16"/>
  </si>
  <si>
    <t>【室内機消費電力と接続容量】</t>
    <rPh sb="1" eb="4">
      <t>シツナイキ</t>
    </rPh>
    <rPh sb="4" eb="6">
      <t>ショウヒ</t>
    </rPh>
    <rPh sb="6" eb="8">
      <t>デンリョク</t>
    </rPh>
    <rPh sb="9" eb="11">
      <t>セツゾク</t>
    </rPh>
    <rPh sb="11" eb="13">
      <t>ヨウリョウ</t>
    </rPh>
    <phoneticPr fontId="16"/>
  </si>
  <si>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16"/>
  </si>
  <si>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16"/>
  </si>
  <si>
    <t>容量
(HP)</t>
    <rPh sb="0" eb="2">
      <t>ヨウリョウ</t>
    </rPh>
    <phoneticPr fontId="16"/>
  </si>
  <si>
    <t>電流
（A）</t>
    <rPh sb="0" eb="2">
      <t>デンリュウ</t>
    </rPh>
    <phoneticPr fontId="16"/>
  </si>
  <si>
    <t>消費電力
(kVA)</t>
    <rPh sb="0" eb="2">
      <t>ショウヒ</t>
    </rPh>
    <rPh sb="2" eb="4">
      <t>デンリョク</t>
    </rPh>
    <phoneticPr fontId="16"/>
  </si>
  <si>
    <t>台数</t>
    <rPh sb="0" eb="2">
      <t>ダイスウ</t>
    </rPh>
    <phoneticPr fontId="16"/>
  </si>
  <si>
    <t>合計消費電力(kVA)</t>
    <rPh sb="0" eb="2">
      <t>ゴウケイ</t>
    </rPh>
    <rPh sb="2" eb="4">
      <t>ショウヒ</t>
    </rPh>
    <rPh sb="4" eb="6">
      <t>デンリョク</t>
    </rPh>
    <phoneticPr fontId="16"/>
  </si>
  <si>
    <t>合計容量(HP)</t>
    <rPh sb="0" eb="2">
      <t>ゴウケイ</t>
    </rPh>
    <rPh sb="2" eb="4">
      <t>ヨウリョウ</t>
    </rPh>
    <phoneticPr fontId="16"/>
  </si>
  <si>
    <t>ハイタップ設定</t>
    <rPh sb="5" eb="7">
      <t>セッテイ</t>
    </rPh>
    <phoneticPr fontId="16"/>
  </si>
  <si>
    <t>停電時
運転する</t>
    <rPh sb="0" eb="2">
      <t>テイデン</t>
    </rPh>
    <rPh sb="2" eb="3">
      <t>ジ</t>
    </rPh>
    <rPh sb="4" eb="6">
      <t>ウンテン</t>
    </rPh>
    <phoneticPr fontId="16"/>
  </si>
  <si>
    <t>※停電時
運転しない</t>
    <rPh sb="1" eb="3">
      <t>テイデン</t>
    </rPh>
    <rPh sb="3" eb="4">
      <t>ジ</t>
    </rPh>
    <rPh sb="5" eb="7">
      <t>ウンテン</t>
    </rPh>
    <phoneticPr fontId="16"/>
  </si>
  <si>
    <t>計</t>
    <rPh sb="0" eb="1">
      <t>ケイ</t>
    </rPh>
    <phoneticPr fontId="16"/>
  </si>
  <si>
    <t>なし</t>
    <phoneticPr fontId="16"/>
  </si>
  <si>
    <t>あり</t>
    <phoneticPr fontId="16"/>
  </si>
  <si>
    <t>フラグ</t>
    <phoneticPr fontId="16"/>
  </si>
  <si>
    <t>4方向
UT1</t>
    <rPh sb="1" eb="3">
      <t>ホウコウ</t>
    </rPh>
    <phoneticPr fontId="16"/>
  </si>
  <si>
    <t>〇</t>
    <phoneticPr fontId="16"/>
  </si>
  <si>
    <t>1方向
DMS1</t>
    <rPh sb="1" eb="3">
      <t>ホウコウ</t>
    </rPh>
    <phoneticPr fontId="16"/>
  </si>
  <si>
    <t>1方向スリム
DST2</t>
    <rPh sb="1" eb="3">
      <t>ホウコウ</t>
    </rPh>
    <phoneticPr fontId="16"/>
  </si>
  <si>
    <t>高天1方向
DS1</t>
    <rPh sb="0" eb="1">
      <t>コウ</t>
    </rPh>
    <rPh sb="1" eb="2">
      <t>テン</t>
    </rPh>
    <rPh sb="3" eb="5">
      <t>ホウコウ</t>
    </rPh>
    <phoneticPr fontId="16"/>
  </si>
  <si>
    <t>天吊
TS1</t>
    <rPh sb="0" eb="1">
      <t>テン</t>
    </rPh>
    <rPh sb="1" eb="2">
      <t>ツリ</t>
    </rPh>
    <phoneticPr fontId="16"/>
  </si>
  <si>
    <t>天吊
TT1</t>
    <rPh sb="0" eb="1">
      <t>テン</t>
    </rPh>
    <rPh sb="1" eb="2">
      <t>ツリ</t>
    </rPh>
    <phoneticPr fontId="16"/>
  </si>
  <si>
    <t>ビルトイン
カセット
FS2</t>
    <phoneticPr fontId="16"/>
  </si>
  <si>
    <t>ビルトイン
オールダクト
FES2</t>
    <phoneticPr fontId="16"/>
  </si>
  <si>
    <t>壁掛
KT1</t>
    <rPh sb="0" eb="2">
      <t>カベカ</t>
    </rPh>
    <phoneticPr fontId="16"/>
  </si>
  <si>
    <t>室内機の
合計消費電力(kVA)</t>
    <rPh sb="0" eb="3">
      <t>シツナイキ</t>
    </rPh>
    <rPh sb="5" eb="7">
      <t>ゴウケイ</t>
    </rPh>
    <rPh sb="7" eb="9">
      <t>ショウヒ</t>
    </rPh>
    <rPh sb="9" eb="11">
      <t>デンリョク</t>
    </rPh>
    <phoneticPr fontId="16"/>
  </si>
  <si>
    <t>室内機の接続容量</t>
    <rPh sb="0" eb="3">
      <t>シツナイキ</t>
    </rPh>
    <rPh sb="4" eb="8">
      <t>セツゾクヨウリョウ</t>
    </rPh>
    <phoneticPr fontId="16"/>
  </si>
  <si>
    <t>電気機器
使用可能容量kVA</t>
    <rPh sb="0" eb="2">
      <t>デンキ</t>
    </rPh>
    <rPh sb="2" eb="4">
      <t>キキ</t>
    </rPh>
    <rPh sb="5" eb="7">
      <t>シヨウ</t>
    </rPh>
    <rPh sb="7" eb="9">
      <t>カノウ</t>
    </rPh>
    <rPh sb="9" eb="11">
      <t>ヨウリョウ</t>
    </rPh>
    <phoneticPr fontId="16"/>
  </si>
  <si>
    <t>通常時</t>
    <rPh sb="0" eb="3">
      <t>ツウジョウジ</t>
    </rPh>
    <phoneticPr fontId="16"/>
  </si>
  <si>
    <t>停電時</t>
    <rPh sb="0" eb="3">
      <t>テイデンジ</t>
    </rPh>
    <phoneticPr fontId="16"/>
  </si>
  <si>
    <t>総合</t>
    <rPh sb="0" eb="2">
      <t>ソウゴウ</t>
    </rPh>
    <phoneticPr fontId="16"/>
  </si>
  <si>
    <t>下限</t>
    <rPh sb="0" eb="2">
      <t>カゲン</t>
    </rPh>
    <phoneticPr fontId="16"/>
  </si>
  <si>
    <t>上限</t>
    <rPh sb="0" eb="2">
      <t>ジョウゲン</t>
    </rPh>
    <phoneticPr fontId="16"/>
  </si>
  <si>
    <t>判定</t>
    <rPh sb="0" eb="2">
      <t>ハンテイ</t>
    </rPh>
    <phoneticPr fontId="16"/>
  </si>
  <si>
    <t>■負荷（kVA）入力</t>
    <rPh sb="1" eb="3">
      <t>フカ</t>
    </rPh>
    <rPh sb="8" eb="10">
      <t>ニュウリョク</t>
    </rPh>
    <phoneticPr fontId="16"/>
  </si>
  <si>
    <t>照明等の負荷（200V）</t>
    <rPh sb="0" eb="2">
      <t>ショウメイ</t>
    </rPh>
    <rPh sb="2" eb="3">
      <t>トウ</t>
    </rPh>
    <rPh sb="4" eb="6">
      <t>フカ</t>
    </rPh>
    <phoneticPr fontId="16"/>
  </si>
  <si>
    <t>コンセント（100V)</t>
    <phoneticPr fontId="16"/>
  </si>
  <si>
    <t>kVA</t>
    <phoneticPr fontId="16"/>
  </si>
  <si>
    <t>A</t>
    <phoneticPr fontId="16"/>
  </si>
  <si>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16"/>
  </si>
  <si>
    <t>※ﾏｲﾅｽの値はNG</t>
    <rPh sb="6" eb="7">
      <t>アタイ</t>
    </rPh>
    <phoneticPr fontId="16"/>
  </si>
  <si>
    <t>■２．８固定</t>
    <rPh sb="4" eb="6">
      <t>コテイ</t>
    </rPh>
    <phoneticPr fontId="16"/>
  </si>
  <si>
    <t>■自動演算</t>
    <rPh sb="1" eb="3">
      <t>ジドウ</t>
    </rPh>
    <rPh sb="3" eb="5">
      <t>エンザン</t>
    </rPh>
    <phoneticPr fontId="16"/>
  </si>
  <si>
    <t>-</t>
    <phoneticPr fontId="16"/>
  </si>
  <si>
    <t>室内機消費電力</t>
    <rPh sb="0" eb="3">
      <t>シツナイキ</t>
    </rPh>
    <rPh sb="3" eb="5">
      <t>ショウヒ</t>
    </rPh>
    <rPh sb="5" eb="7">
      <t>デンリョク</t>
    </rPh>
    <phoneticPr fontId="16"/>
  </si>
  <si>
    <t>=</t>
    <phoneticPr fontId="16"/>
  </si>
  <si>
    <t>電気機器容量</t>
    <rPh sb="0" eb="2">
      <t>デンキ</t>
    </rPh>
    <rPh sb="2" eb="4">
      <t>キキ</t>
    </rPh>
    <rPh sb="4" eb="6">
      <t>ヨウリョウ</t>
    </rPh>
    <phoneticPr fontId="16"/>
  </si>
  <si>
    <t>マイナスは×</t>
    <phoneticPr fontId="16"/>
  </si>
  <si>
    <t>別紙⑦</t>
    <rPh sb="0" eb="2">
      <t>ベッシ</t>
    </rPh>
    <phoneticPr fontId="1"/>
  </si>
  <si>
    <t>●室内機接続判定シート</t>
    <phoneticPr fontId="1"/>
  </si>
  <si>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1"/>
  </si>
  <si>
    <t>ヤンマーエネルギーシステム（株）</t>
    <rPh sb="13" eb="16">
      <t>カブ</t>
    </rPh>
    <phoneticPr fontId="49"/>
  </si>
  <si>
    <t>ダイキン工業（株）</t>
    <rPh sb="4" eb="6">
      <t>コウギョウ</t>
    </rPh>
    <rPh sb="6" eb="9">
      <t>カブ</t>
    </rPh>
    <phoneticPr fontId="49"/>
  </si>
  <si>
    <t>１）接続可能室内機　    　　　　　　　　　　　　　　　　　　　ラウンドフロー・天井吊形</t>
    <rPh sb="2" eb="4">
      <t>セツゾク</t>
    </rPh>
    <rPh sb="4" eb="6">
      <t>カノウ</t>
    </rPh>
    <rPh sb="6" eb="9">
      <t>シツナイキ</t>
    </rPh>
    <rPh sb="41" eb="43">
      <t>テンジョウ</t>
    </rPh>
    <rPh sb="43" eb="44">
      <t>ツリ</t>
    </rPh>
    <rPh sb="44" eb="45">
      <t>ケイ</t>
    </rPh>
    <phoneticPr fontId="49"/>
  </si>
  <si>
    <t>※その他の室内機はメーカーに相談ください。</t>
    <phoneticPr fontId="49"/>
  </si>
  <si>
    <t>２）接続可能室内機台数　　　　　　　　　　　　　　　　　　　2台～10台</t>
    <rPh sb="2" eb="4">
      <t>セツゾク</t>
    </rPh>
    <rPh sb="4" eb="6">
      <t>カノウ</t>
    </rPh>
    <rPh sb="6" eb="9">
      <t>シツナイキ</t>
    </rPh>
    <rPh sb="9" eb="11">
      <t>ダイスウ</t>
    </rPh>
    <rPh sb="31" eb="32">
      <t>ダイ</t>
    </rPh>
    <rPh sb="35" eb="36">
      <t>ダイ</t>
    </rPh>
    <phoneticPr fontId="49"/>
  </si>
  <si>
    <t>３）接続可能室内機合計容量　　　　　　　　　　　　　　　　P280～P560（50～100%）</t>
    <rPh sb="2" eb="4">
      <t>セツゾク</t>
    </rPh>
    <rPh sb="4" eb="6">
      <t>カノウ</t>
    </rPh>
    <rPh sb="6" eb="9">
      <t>シツナイキ</t>
    </rPh>
    <rPh sb="9" eb="11">
      <t>ゴウケイ</t>
    </rPh>
    <rPh sb="11" eb="13">
      <t>ヨウリョウ</t>
    </rPh>
    <phoneticPr fontId="49"/>
  </si>
  <si>
    <t>４）停電時空調能力　　　　　　　　　　　　　　　　　　　　　　冷房：45㎾　暖房：50㎾</t>
    <rPh sb="2" eb="4">
      <t>テイデン</t>
    </rPh>
    <rPh sb="4" eb="5">
      <t>ジ</t>
    </rPh>
    <rPh sb="5" eb="7">
      <t>クウチョウ</t>
    </rPh>
    <rPh sb="7" eb="9">
      <t>ノウリョク</t>
    </rPh>
    <rPh sb="31" eb="33">
      <t>レイボウ</t>
    </rPh>
    <rPh sb="38" eb="40">
      <t>ダンボウ</t>
    </rPh>
    <phoneticPr fontId="49"/>
  </si>
  <si>
    <t>５）発電能力（INV出力ー室内機消費電力）　　　　　  1.1kVA</t>
    <rPh sb="2" eb="4">
      <t>ハツデン</t>
    </rPh>
    <rPh sb="4" eb="6">
      <t>ノウリョク</t>
    </rPh>
    <rPh sb="10" eb="12">
      <t>シュツリョク</t>
    </rPh>
    <rPh sb="13" eb="16">
      <t>シツナイキ</t>
    </rPh>
    <rPh sb="16" eb="18">
      <t>ショウヒ</t>
    </rPh>
    <rPh sb="18" eb="20">
      <t>デンリョク</t>
    </rPh>
    <phoneticPr fontId="49"/>
  </si>
  <si>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49"/>
  </si>
  <si>
    <t>室内機冷房能力[kW]</t>
    <rPh sb="0" eb="3">
      <t>シツナイキ</t>
    </rPh>
    <rPh sb="3" eb="5">
      <t>レイボウ</t>
    </rPh>
    <rPh sb="5" eb="7">
      <t>ノウリョク</t>
    </rPh>
    <phoneticPr fontId="49"/>
  </si>
  <si>
    <t>台数</t>
    <rPh sb="0" eb="2">
      <t>ダイスウ</t>
    </rPh>
    <phoneticPr fontId="49"/>
  </si>
  <si>
    <t>合計能力[kW]</t>
    <rPh sb="0" eb="2">
      <t>ゴウケイ</t>
    </rPh>
    <rPh sb="2" eb="4">
      <t>ノウリョク</t>
    </rPh>
    <phoneticPr fontId="49"/>
  </si>
  <si>
    <t>判定</t>
    <rPh sb="0" eb="2">
      <t>ハンテイ</t>
    </rPh>
    <phoneticPr fontId="49"/>
  </si>
  <si>
    <t>能力</t>
    <rPh sb="0" eb="2">
      <t>ノウリョク</t>
    </rPh>
    <phoneticPr fontId="49"/>
  </si>
  <si>
    <t>のプルダウンメニューから接続室内機台数を選んでください。</t>
    <rPh sb="12" eb="14">
      <t>セツゾク</t>
    </rPh>
    <rPh sb="14" eb="17">
      <t>シツナイキ</t>
    </rPh>
    <rPh sb="17" eb="19">
      <t>ダイスウ</t>
    </rPh>
    <rPh sb="20" eb="21">
      <t>エラ</t>
    </rPh>
    <phoneticPr fontId="49"/>
  </si>
  <si>
    <t>合計</t>
    <rPh sb="0" eb="2">
      <t>ゴウケイ</t>
    </rPh>
    <phoneticPr fontId="49"/>
  </si>
  <si>
    <t>【対象室外機（ヤンマー）：ハイパワープラス　YBZP560L1□】</t>
    <rPh sb="1" eb="3">
      <t>タイショウ</t>
    </rPh>
    <rPh sb="3" eb="6">
      <t>シツガイキ</t>
    </rPh>
    <phoneticPr fontId="16"/>
  </si>
  <si>
    <t>【対象室外機（ダイキン）：ハイパワープラス　GSHDP560□，GSHJP560□ 】</t>
    <rPh sb="1" eb="3">
      <t>タイショウ</t>
    </rPh>
    <rPh sb="3" eb="6">
      <t>シツガイキ</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</si>
</sst>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_ "/>
    <numFmt numFmtId="178" formatCode="0.0"/>
    <numFmt numFmtId="179" formatCode="0.000"/>
    <numFmt numFmtId="180" formatCode="0.000_ "/>
    <numFmt numFmtId="181" formatCode="0.000_);[Red]\(0.000\)"/>
  </numFmts>
  <fonts count="56">
    <font>
      <sz val="11"/>
      <color theme="1"/>
      <name val="ＭＳ Ｐゴシック"/>
      <family val="2"/>
      <scheme val="minor"/>
    </font>
    <font>
      <sz val="6"/>
      <name val="ＭＳ Ｐゴシック"/>
      <family val="3"/>
      <charset val="128"/>
      <scheme val="minor"/>
    </font>
    <font>
      <b/>
      <sz val="14"/>
      <name val="ＭＳ Ｐゴシック"/>
      <family val="3"/>
      <charset val="128"/>
      <scheme val="minor"/>
    </font>
    <font>
      <sz val="12"/>
      <color theme="1"/>
      <name val="游ゴシック"/>
      <family val="3"/>
      <charset val="128"/>
    </font>
    <font>
      <b/>
      <sz val="14"/>
      <name val="游ゴシック"/>
      <family val="3"/>
      <charset val="128"/>
    </font>
    <font>
      <b/>
      <sz val="12"/>
      <color theme="1"/>
      <name val="游ゴシック"/>
      <family val="3"/>
      <charset val="128"/>
    </font>
    <font>
      <sz val="12"/>
      <color rgb="FFFF0000"/>
      <name val="游ゴシック"/>
      <family val="3"/>
      <charset val="128"/>
    </font>
    <font>
      <sz val="10"/>
      <color rgb="FFFF0000"/>
      <name val="游ゴシック"/>
      <family val="3"/>
      <charset val="128"/>
    </font>
    <font>
      <b/>
      <sz val="11"/>
      <color theme="1"/>
      <name val="游ゴシック"/>
      <family val="3"/>
      <charset val="128"/>
    </font>
    <font>
      <sz val="9"/>
      <color theme="1"/>
      <name val="游ゴシック"/>
      <family val="3"/>
      <charset val="128"/>
    </font>
    <font>
      <b/>
      <sz val="10"/>
      <color theme="1"/>
      <name val="游ゴシック"/>
      <family val="3"/>
      <charset val="128"/>
    </font>
    <font>
      <sz val="11"/>
      <color theme="1"/>
      <name val="游ゴシック"/>
      <family val="3"/>
      <charset val="128"/>
    </font>
    <font>
      <sz val="12"/>
      <name val="游ゴシック"/>
      <family val="3"/>
      <charset val="128"/>
    </font>
    <font>
      <sz val="10"/>
      <color theme="1"/>
      <name val="游ゴシック"/>
      <family val="3"/>
      <charset val="128"/>
    </font>
    <font>
      <b/>
      <sz val="14"/>
      <color theme="1"/>
      <name val="游ゴシック"/>
      <family val="3"/>
      <charset val="128"/>
    </font>
    <font>
      <sz val="11"/>
      <color theme="1"/>
      <name val="ＭＳ 明朝"/>
      <family val="1"/>
      <charset val="128"/>
    </font>
    <font>
      <sz val="6"/>
      <name val="ＭＳ 明朝"/>
      <family val="1"/>
      <charset val="128"/>
    </font>
    <font>
      <b/>
      <sz val="18"/>
      <color theme="1"/>
      <name val="游ゴシック"/>
      <family val="3"/>
      <charset val="128"/>
    </font>
    <font>
      <sz val="11"/>
      <color rgb="FFFF0000"/>
      <name val="ＭＳ Ｐゴシック"/>
      <family val="2"/>
      <scheme val="minor"/>
    </font>
    <font>
      <sz val="8"/>
      <color theme="1"/>
      <name val="游ゴシック"/>
      <family val="3"/>
      <charset val="128"/>
    </font>
    <font>
      <b/>
      <sz val="18"/>
      <color rgb="FFFF0000"/>
      <name val="游ゴシック"/>
      <family val="3"/>
      <charset val="128"/>
    </font>
    <font>
      <sz val="11"/>
      <color rgb="FFFF5050"/>
      <name val="HGS創英角ｺﾞｼｯｸUB"/>
      <family val="3"/>
      <charset val="128"/>
    </font>
    <font>
      <b/>
      <u val="double"/>
      <sz val="18"/>
      <color rgb="FFFF0000"/>
      <name val="游ゴシック"/>
      <family val="3"/>
      <charset val="128"/>
    </font>
    <font>
      <sz val="11"/>
      <color rgb="FFFF0000"/>
      <name val="游ゴシック"/>
      <family val="3"/>
      <charset val="128"/>
    </font>
    <font>
      <sz val="11"/>
      <name val="游ゴシック"/>
      <family val="3"/>
      <charset val="128"/>
    </font>
    <font>
      <sz val="11"/>
      <color theme="1"/>
      <name val="ＭＳ Ｐゴシック"/>
      <family val="2"/>
      <scheme val="minor"/>
    </font>
    <font>
      <sz val="11"/>
      <color indexed="8"/>
      <name val="HGS創英角ｺﾞｼｯｸUB"/>
      <family val="3"/>
      <charset val="128"/>
    </font>
    <font>
      <sz val="18"/>
      <color rgb="FF000000"/>
      <name val="HGS創英角ｺﾞｼｯｸUB"/>
      <family val="3"/>
      <charset val="128"/>
    </font>
    <font>
      <sz val="6"/>
      <name val="ＭＳ Ｐゴシック"/>
      <family val="3"/>
      <charset val="128"/>
    </font>
    <font>
      <sz val="11"/>
      <color indexed="8"/>
      <name val="HGP創英角ｺﾞｼｯｸUB"/>
      <family val="3"/>
      <charset val="128"/>
    </font>
    <font>
      <sz val="14"/>
      <color rgb="FF000000"/>
      <name val="HG丸ｺﾞｼｯｸM-PRO"/>
      <family val="3"/>
      <charset val="128"/>
    </font>
    <font>
      <sz val="12"/>
      <color rgb="FF000000"/>
      <name val="HGS創英角ｺﾞｼｯｸUB"/>
      <family val="3"/>
      <charset val="128"/>
    </font>
    <font>
      <sz val="11"/>
      <color rgb="FF000000"/>
      <name val="HGS創英角ｺﾞｼｯｸUB"/>
      <family val="3"/>
      <charset val="128"/>
    </font>
    <font>
      <sz val="11"/>
      <color rgb="FFFF0000"/>
      <name val="HGS創英角ｺﾞｼｯｸUB"/>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name val="HG丸ｺﾞｼｯｸM-PRO"/>
      <family val="3"/>
      <charset val="128"/>
    </font>
    <font>
      <sz val="11"/>
      <color theme="1"/>
      <name val="HG丸ｺﾞｼｯｸM-PRO"/>
      <family val="3"/>
      <charset val="128"/>
    </font>
    <font>
      <sz val="11"/>
      <name val="HG丸ｺﾞｼｯｸM-PRO"/>
      <family val="3"/>
      <charset val="128"/>
    </font>
    <font>
      <b/>
      <sz val="11"/>
      <color indexed="10"/>
      <name val="HG丸ｺﾞｼｯｸM-PRO"/>
      <family val="3"/>
      <charset val="128"/>
    </font>
    <font>
      <sz val="10"/>
      <color rgb="FFFF0000"/>
      <name val="HGS創英角ｺﾞｼｯｸUB"/>
      <family val="3"/>
      <charset val="128"/>
    </font>
    <font>
      <sz val="9"/>
      <color indexed="81"/>
      <name val="MS P ゴシック"/>
      <family val="3"/>
      <charset val="128"/>
    </font>
    <font>
      <sz val="11"/>
      <color theme="1"/>
      <name val="Meiryo UI"/>
      <family val="2"/>
      <charset val="128"/>
    </font>
    <font>
      <sz val="18"/>
      <color theme="1"/>
      <name val="HGS創英角ｺﾞｼｯｸUB"/>
      <family val="3"/>
      <charset val="128"/>
    </font>
    <font>
      <b/>
      <sz val="11"/>
      <color rgb="FF000000"/>
      <name val="Meiryo UI"/>
      <family val="3"/>
      <charset val="128"/>
    </font>
    <font>
      <sz val="12"/>
      <color theme="1"/>
      <name val="ＭＳ Ｐゴシック"/>
      <family val="2"/>
      <scheme val="minor"/>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sz val="16"/>
      <color rgb="FF000000"/>
      <name val="HGS創英角ｺﾞｼｯｸUB"/>
      <family val="3"/>
      <charset val="128"/>
    </font>
  </fonts>
  <fills count="18">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7"/>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s>
  <borders count="8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s>
  <cellStyleXfs count="3">
    <xf numFmtId="0" fontId="0" fillId="0" borderId="0"/>
    <xf numFmtId="0" fontId="15" fillId="0" borderId="0">
      <alignment vertical="center"/>
    </xf>
    <xf numFmtId="9" fontId="25" fillId="0" borderId="0" applyFont="0" applyFill="0" applyBorder="0" applyAlignment="0" applyProtection="0">
      <alignment vertical="center"/>
    </xf>
  </cellStyleXfs>
  <cellXfs count="459">
    <xf numFmtId="0" fontId="0" fillId="0" borderId="0" xfId="0"/>
    <xf numFmtId="0" fontId="0" fillId="0" borderId="1" xfId="0" applyBorder="1"/>
    <xf numFmtId="0" fontId="0" fillId="0" borderId="40" xfId="0" applyBorder="1" applyAlignment="1">
      <alignment horizontal="center" vertical="center"/>
    </xf>
    <xf numFmtId="0" fontId="0" fillId="0" borderId="39" xfId="0" applyBorder="1" applyAlignment="1">
      <alignment horizontal="center" vertical="center"/>
    </xf>
    <xf numFmtId="0" fontId="0" fillId="0" borderId="40" xfId="0" applyBorder="1"/>
    <xf numFmtId="0" fontId="0" fillId="0" borderId="39" xfId="0" applyBorder="1"/>
    <xf numFmtId="0" fontId="0" fillId="0" borderId="1" xfId="0" applyBorder="1" applyAlignment="1">
      <alignment wrapText="1"/>
    </xf>
    <xf numFmtId="0" fontId="0" fillId="4" borderId="44" xfId="0" applyFill="1" applyBorder="1"/>
    <xf numFmtId="0" fontId="0" fillId="4" borderId="45" xfId="0" applyFill="1" applyBorder="1"/>
    <xf numFmtId="0" fontId="0" fillId="4" borderId="40" xfId="0" applyFill="1" applyBorder="1"/>
    <xf numFmtId="0" fontId="0" fillId="4" borderId="46" xfId="0" applyFill="1" applyBorder="1"/>
    <xf numFmtId="178" fontId="0" fillId="4" borderId="40" xfId="0" applyNumberFormat="1" applyFill="1" applyBorder="1"/>
    <xf numFmtId="178" fontId="0" fillId="4" borderId="46" xfId="0" applyNumberFormat="1" applyFill="1" applyBorder="1"/>
    <xf numFmtId="0" fontId="0" fillId="5" borderId="40" xfId="0" applyFill="1" applyBorder="1"/>
    <xf numFmtId="0" fontId="0" fillId="5" borderId="39" xfId="0" applyFill="1" applyBorder="1"/>
    <xf numFmtId="0" fontId="3" fillId="0" borderId="30" xfId="0" applyFont="1" applyBorder="1" applyAlignment="1">
      <alignment horizontal="left" vertical="center"/>
    </xf>
    <xf numFmtId="0" fontId="5" fillId="0" borderId="30"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177" fontId="5" fillId="0" borderId="23" xfId="0" applyNumberFormat="1" applyFont="1" applyBorder="1" applyAlignment="1">
      <alignment horizontal="center" vertical="center"/>
    </xf>
    <xf numFmtId="0" fontId="5" fillId="0" borderId="38" xfId="0" applyFont="1" applyBorder="1" applyAlignment="1">
      <alignment horizontal="center" vertical="center"/>
    </xf>
    <xf numFmtId="0" fontId="0" fillId="4" borderId="39" xfId="0" applyFill="1" applyBorder="1"/>
    <xf numFmtId="0" fontId="18" fillId="4" borderId="40" xfId="0" applyFont="1" applyFill="1" applyBorder="1"/>
    <xf numFmtId="0" fontId="18" fillId="4" borderId="39" xfId="0" applyFont="1" applyFill="1" applyBorder="1"/>
    <xf numFmtId="0" fontId="5" fillId="4" borderId="11" xfId="0" applyFont="1" applyFill="1" applyBorder="1" applyAlignment="1" applyProtection="1">
      <alignment horizontal="center" vertical="center"/>
      <protection locked="0"/>
    </xf>
    <xf numFmtId="0" fontId="5" fillId="4" borderId="16"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176" fontId="3" fillId="4" borderId="10"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176" fontId="3" fillId="4" borderId="1" xfId="0" applyNumberFormat="1"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176" fontId="3" fillId="4" borderId="15" xfId="0" applyNumberFormat="1" applyFont="1" applyFill="1" applyBorder="1" applyAlignment="1" applyProtection="1">
      <alignment horizontal="center" vertical="center"/>
      <protection locked="0"/>
    </xf>
    <xf numFmtId="0" fontId="2" fillId="4" borderId="1" xfId="0" quotePrefix="1" applyFont="1" applyFill="1" applyBorder="1" applyAlignment="1" applyProtection="1">
      <alignment horizontal="right" vertical="center" wrapText="1"/>
      <protection locked="0"/>
    </xf>
    <xf numFmtId="0" fontId="5"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wrapText="1"/>
    </xf>
    <xf numFmtId="0" fontId="21" fillId="0" borderId="0" xfId="1" applyFont="1">
      <alignment vertical="center"/>
    </xf>
    <xf numFmtId="0" fontId="5" fillId="0" borderId="0" xfId="0" applyFont="1" applyAlignment="1">
      <alignment vertical="center"/>
    </xf>
    <xf numFmtId="0" fontId="5" fillId="2" borderId="32" xfId="0" applyFont="1" applyFill="1" applyBorder="1" applyAlignment="1">
      <alignment horizontal="center" vertical="center"/>
    </xf>
    <xf numFmtId="0" fontId="6" fillId="0" borderId="0" xfId="0" applyFont="1" applyAlignment="1">
      <alignment vertical="center"/>
    </xf>
    <xf numFmtId="0" fontId="3" fillId="4" borderId="40" xfId="0" applyFont="1" applyFill="1" applyBorder="1" applyAlignment="1">
      <alignment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7" fillId="0" borderId="0" xfId="0" applyFont="1" applyAlignment="1">
      <alignment vertical="center"/>
    </xf>
    <xf numFmtId="0" fontId="5" fillId="0" borderId="17" xfId="0" applyFont="1" applyBorder="1" applyAlignment="1">
      <alignment horizontal="center" vertical="center"/>
    </xf>
    <xf numFmtId="0" fontId="5" fillId="0" borderId="15" xfId="0" applyFont="1" applyBorder="1" applyAlignment="1">
      <alignment horizontal="center" vertical="center"/>
    </xf>
    <xf numFmtId="0" fontId="3" fillId="0" borderId="36" xfId="0" applyFont="1" applyBorder="1" applyAlignment="1">
      <alignment horizontal="center" vertical="center"/>
    </xf>
    <xf numFmtId="0" fontId="9" fillId="0" borderId="31" xfId="0" applyFont="1" applyBorder="1" applyAlignment="1">
      <alignment horizontal="left" vertical="center"/>
    </xf>
    <xf numFmtId="0" fontId="5" fillId="0" borderId="31" xfId="0" applyFont="1" applyBorder="1" applyAlignment="1">
      <alignment horizontal="center" vertical="center"/>
    </xf>
    <xf numFmtId="0" fontId="3" fillId="0" borderId="31" xfId="0" applyFont="1" applyBorder="1" applyAlignment="1">
      <alignment horizontal="center" vertical="center"/>
    </xf>
    <xf numFmtId="0" fontId="3" fillId="0" borderId="0" xfId="0" applyFont="1" applyAlignment="1">
      <alignment horizontal="left"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5" fillId="0" borderId="20" xfId="0" applyFont="1" applyBorder="1" applyAlignment="1">
      <alignment horizontal="center" vertical="center"/>
    </xf>
    <xf numFmtId="0" fontId="10" fillId="0" borderId="20"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34" xfId="0" applyFont="1" applyBorder="1" applyAlignment="1">
      <alignment horizontal="center" vertical="center" shrinkToFit="1"/>
    </xf>
    <xf numFmtId="0" fontId="10" fillId="0" borderId="22" xfId="0" applyFont="1" applyBorder="1" applyAlignment="1">
      <alignment horizontal="center" vertical="center" shrinkToFit="1"/>
    </xf>
    <xf numFmtId="0" fontId="3" fillId="0" borderId="10" xfId="0" applyFont="1" applyBorder="1" applyAlignment="1">
      <alignment horizontal="center" vertical="center"/>
    </xf>
    <xf numFmtId="177" fontId="3" fillId="0" borderId="10" xfId="0" applyNumberFormat="1" applyFont="1" applyBorder="1" applyAlignment="1">
      <alignment horizontal="center" vertical="center"/>
    </xf>
    <xf numFmtId="177" fontId="3" fillId="0" borderId="11"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3" fillId="0" borderId="1" xfId="0" applyFont="1" applyBorder="1" applyAlignment="1">
      <alignment horizontal="center" vertical="center"/>
    </xf>
    <xf numFmtId="177" fontId="3" fillId="0" borderId="1" xfId="0" applyNumberFormat="1" applyFont="1" applyBorder="1" applyAlignment="1">
      <alignment horizontal="center" vertical="center"/>
    </xf>
    <xf numFmtId="177" fontId="3" fillId="0" borderId="6" xfId="0" applyNumberFormat="1" applyFont="1" applyBorder="1" applyAlignment="1">
      <alignment horizontal="center" vertical="center"/>
    </xf>
    <xf numFmtId="177" fontId="3" fillId="0" borderId="14" xfId="0" applyNumberFormat="1" applyFont="1" applyBorder="1" applyAlignment="1">
      <alignment horizontal="center" vertical="center"/>
    </xf>
    <xf numFmtId="0" fontId="3" fillId="0" borderId="15" xfId="0" applyFont="1" applyBorder="1" applyAlignment="1">
      <alignment horizontal="center" vertical="center"/>
    </xf>
    <xf numFmtId="177" fontId="3" fillId="0" borderId="15" xfId="0" applyNumberFormat="1" applyFont="1" applyBorder="1" applyAlignment="1">
      <alignment horizontal="center" vertical="center"/>
    </xf>
    <xf numFmtId="177" fontId="3" fillId="0" borderId="16" xfId="0" applyNumberFormat="1" applyFont="1" applyBorder="1" applyAlignment="1">
      <alignment horizontal="center" vertical="center"/>
    </xf>
    <xf numFmtId="0" fontId="5" fillId="0" borderId="24" xfId="0" applyFont="1" applyBorder="1" applyAlignment="1">
      <alignment horizontal="center" vertical="center"/>
    </xf>
    <xf numFmtId="0" fontId="3" fillId="0" borderId="25" xfId="0" applyFont="1" applyBorder="1" applyAlignment="1">
      <alignment horizontal="center" vertical="center"/>
    </xf>
    <xf numFmtId="0" fontId="5" fillId="0" borderId="26" xfId="0" applyFont="1" applyBorder="1" applyAlignment="1">
      <alignment horizontal="center" vertical="center"/>
    </xf>
    <xf numFmtId="176" fontId="3" fillId="0" borderId="25" xfId="0" applyNumberFormat="1" applyFont="1" applyBorder="1" applyAlignment="1">
      <alignment horizontal="center" vertical="center"/>
    </xf>
    <xf numFmtId="176" fontId="3" fillId="0" borderId="26" xfId="0" applyNumberFormat="1" applyFont="1" applyBorder="1" applyAlignment="1">
      <alignment horizontal="center" vertical="center"/>
    </xf>
    <xf numFmtId="177" fontId="3" fillId="0" borderId="26" xfId="0" applyNumberFormat="1" applyFont="1" applyBorder="1" applyAlignment="1">
      <alignment horizontal="center" vertical="center"/>
    </xf>
    <xf numFmtId="0" fontId="3" fillId="0" borderId="26" xfId="0" applyFont="1" applyBorder="1" applyAlignment="1">
      <alignment horizontal="center" vertical="center"/>
    </xf>
    <xf numFmtId="0" fontId="3" fillId="0" borderId="30" xfId="0" applyFont="1" applyBorder="1" applyAlignment="1">
      <alignment horizontal="center" vertical="center"/>
    </xf>
    <xf numFmtId="177" fontId="3" fillId="0" borderId="29" xfId="0" applyNumberFormat="1" applyFont="1" applyBorder="1" applyAlignment="1">
      <alignment horizontal="center" vertical="center"/>
    </xf>
    <xf numFmtId="0" fontId="3" fillId="0" borderId="1" xfId="0" applyFont="1" applyBorder="1" applyAlignment="1">
      <alignment vertical="center"/>
    </xf>
    <xf numFmtId="0" fontId="12" fillId="0" borderId="0" xfId="0" applyFont="1" applyAlignment="1">
      <alignment vertical="center"/>
    </xf>
    <xf numFmtId="0" fontId="3" fillId="0" borderId="6" xfId="0" applyFont="1" applyBorder="1" applyAlignment="1">
      <alignment horizontal="right" vertical="center"/>
    </xf>
    <xf numFmtId="0" fontId="3" fillId="0" borderId="7" xfId="0" applyFont="1" applyBorder="1" applyAlignment="1">
      <alignment horizontal="left" vertical="center"/>
    </xf>
    <xf numFmtId="0" fontId="3" fillId="0" borderId="2" xfId="0" applyFont="1" applyBorder="1" applyAlignment="1">
      <alignment horizontal="left" vertical="center"/>
    </xf>
    <xf numFmtId="0" fontId="13" fillId="0" borderId="8" xfId="0" applyFont="1" applyBorder="1" applyAlignment="1">
      <alignment horizontal="left" vertical="center"/>
    </xf>
    <xf numFmtId="0" fontId="3" fillId="0" borderId="4" xfId="0" applyFont="1" applyBorder="1" applyAlignment="1">
      <alignment vertical="center"/>
    </xf>
    <xf numFmtId="0" fontId="11"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3" fillId="0" borderId="0" xfId="0" applyFont="1" applyAlignment="1">
      <alignment horizontal="center" vertical="center" shrinkToFit="1"/>
    </xf>
    <xf numFmtId="0" fontId="3" fillId="0" borderId="0" xfId="0" applyFont="1" applyAlignment="1" applyProtection="1">
      <alignment vertical="center"/>
      <protection locked="0"/>
    </xf>
    <xf numFmtId="177" fontId="3" fillId="4" borderId="41" xfId="0" applyNumberFormat="1" applyFont="1" applyFill="1" applyBorder="1" applyAlignment="1" applyProtection="1">
      <alignment horizontal="center" vertical="center"/>
      <protection locked="0"/>
    </xf>
    <xf numFmtId="177" fontId="3" fillId="4" borderId="42" xfId="0" applyNumberFormat="1" applyFont="1" applyFill="1" applyBorder="1" applyAlignment="1" applyProtection="1">
      <alignment horizontal="center" vertical="center"/>
      <protection locked="0"/>
    </xf>
    <xf numFmtId="0" fontId="11" fillId="0" borderId="0" xfId="0" applyFont="1"/>
    <xf numFmtId="0" fontId="11" fillId="0" borderId="40"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xf numFmtId="0" fontId="11" fillId="0" borderId="39" xfId="0" applyFont="1" applyBorder="1"/>
    <xf numFmtId="178" fontId="11" fillId="0" borderId="40" xfId="0" applyNumberFormat="1" applyFont="1" applyBorder="1"/>
    <xf numFmtId="0" fontId="23" fillId="0" borderId="40" xfId="0" applyFont="1" applyBorder="1"/>
    <xf numFmtId="0" fontId="11" fillId="4" borderId="40" xfId="0" applyFont="1" applyFill="1" applyBorder="1"/>
    <xf numFmtId="0" fontId="23" fillId="4" borderId="40" xfId="0" applyFont="1" applyFill="1" applyBorder="1"/>
    <xf numFmtId="178" fontId="23" fillId="4" borderId="40" xfId="0" applyNumberFormat="1" applyFont="1" applyFill="1" applyBorder="1"/>
    <xf numFmtId="178" fontId="23" fillId="4" borderId="46" xfId="0" applyNumberFormat="1" applyFont="1" applyFill="1" applyBorder="1"/>
    <xf numFmtId="0" fontId="23" fillId="4" borderId="46" xfId="0" applyFont="1" applyFill="1" applyBorder="1"/>
    <xf numFmtId="0" fontId="24" fillId="0" borderId="40" xfId="0" applyFont="1" applyBorder="1"/>
    <xf numFmtId="0" fontId="3" fillId="4" borderId="4" xfId="0" applyFont="1" applyFill="1" applyBorder="1" applyAlignment="1" applyProtection="1">
      <alignment horizontal="center" vertical="center"/>
      <protection locked="0"/>
    </xf>
    <xf numFmtId="176" fontId="3" fillId="4" borderId="4" xfId="0" applyNumberFormat="1" applyFont="1" applyFill="1" applyBorder="1" applyAlignment="1" applyProtection="1">
      <alignment horizontal="center" vertical="center"/>
      <protection locked="0"/>
    </xf>
    <xf numFmtId="177" fontId="3" fillId="0" borderId="21" xfId="0" applyNumberFormat="1" applyFont="1" applyBorder="1" applyAlignment="1">
      <alignment horizontal="center" vertical="center"/>
    </xf>
    <xf numFmtId="177" fontId="3" fillId="0" borderId="20" xfId="0" applyNumberFormat="1" applyFont="1" applyBorder="1" applyAlignment="1">
      <alignment horizontal="center" vertical="center"/>
    </xf>
    <xf numFmtId="177" fontId="3" fillId="4" borderId="1" xfId="0" applyNumberFormat="1" applyFont="1" applyFill="1" applyBorder="1" applyAlignment="1" applyProtection="1">
      <alignment horizontal="center" vertical="center"/>
      <protection locked="0"/>
    </xf>
    <xf numFmtId="177" fontId="3" fillId="0" borderId="48" xfId="0" applyNumberFormat="1" applyFont="1" applyBorder="1" applyAlignment="1">
      <alignment horizontal="center" vertical="center"/>
    </xf>
    <xf numFmtId="177" fontId="3" fillId="0" borderId="8" xfId="0" applyNumberFormat="1" applyFont="1" applyBorder="1" applyAlignment="1">
      <alignment horizontal="center" vertical="center"/>
    </xf>
    <xf numFmtId="177" fontId="3" fillId="0" borderId="49" xfId="0" applyNumberFormat="1" applyFont="1" applyBorder="1" applyAlignment="1">
      <alignment horizontal="center" vertical="center"/>
    </xf>
    <xf numFmtId="177" fontId="3" fillId="4" borderId="4" xfId="0" applyNumberFormat="1" applyFont="1" applyFill="1" applyBorder="1" applyAlignment="1" applyProtection="1">
      <alignment horizontal="center" vertical="center"/>
      <protection locked="0"/>
    </xf>
    <xf numFmtId="177" fontId="3" fillId="4" borderId="15" xfId="0" applyNumberFormat="1" applyFont="1" applyFill="1" applyBorder="1" applyAlignment="1" applyProtection="1">
      <alignment horizontal="center" vertical="center"/>
      <protection locked="0"/>
    </xf>
    <xf numFmtId="177" fontId="3" fillId="0" borderId="50" xfId="0" applyNumberFormat="1" applyFont="1" applyBorder="1" applyAlignment="1">
      <alignment horizontal="center" vertical="center"/>
    </xf>
    <xf numFmtId="177" fontId="3" fillId="4" borderId="51" xfId="0" applyNumberFormat="1" applyFont="1" applyFill="1" applyBorder="1" applyAlignment="1" applyProtection="1">
      <alignment horizontal="center" vertical="center"/>
      <protection locked="0"/>
    </xf>
    <xf numFmtId="177" fontId="3" fillId="0" borderId="52" xfId="0" applyNumberFormat="1" applyFont="1" applyBorder="1" applyAlignment="1">
      <alignment horizontal="center" vertical="center"/>
    </xf>
    <xf numFmtId="177" fontId="3" fillId="0" borderId="53" xfId="0" applyNumberFormat="1" applyFont="1" applyBorder="1" applyAlignment="1">
      <alignment horizontal="center" vertical="center"/>
    </xf>
    <xf numFmtId="177" fontId="3" fillId="0" borderId="54" xfId="0" applyNumberFormat="1" applyFont="1" applyBorder="1" applyAlignment="1">
      <alignment horizontal="center" vertical="center"/>
    </xf>
    <xf numFmtId="177" fontId="3" fillId="0" borderId="25" xfId="0" applyNumberFormat="1" applyFont="1" applyBorder="1" applyAlignment="1">
      <alignment horizontal="center" vertical="center"/>
    </xf>
    <xf numFmtId="177" fontId="3" fillId="0" borderId="55" xfId="0" applyNumberFormat="1" applyFont="1" applyBorder="1" applyAlignment="1">
      <alignment horizontal="center" vertical="center"/>
    </xf>
    <xf numFmtId="177" fontId="3" fillId="4" borderId="56" xfId="0" applyNumberFormat="1" applyFont="1" applyFill="1" applyBorder="1" applyAlignment="1" applyProtection="1">
      <alignment horizontal="center" vertical="center"/>
      <protection locked="0"/>
    </xf>
    <xf numFmtId="0" fontId="26" fillId="0" borderId="0" xfId="0" applyFont="1" applyAlignment="1">
      <alignment vertical="center"/>
    </xf>
    <xf numFmtId="0" fontId="29" fillId="0" borderId="0" xfId="0" applyFont="1" applyAlignment="1">
      <alignment vertical="center"/>
    </xf>
    <xf numFmtId="0" fontId="26" fillId="0" borderId="0" xfId="0" applyFont="1" applyAlignment="1">
      <alignment horizontal="center" vertical="center"/>
    </xf>
    <xf numFmtId="0" fontId="30" fillId="0" borderId="0" xfId="0" applyFont="1" applyAlignment="1">
      <alignment horizontal="right" vertical="center" readingOrder="1"/>
    </xf>
    <xf numFmtId="0" fontId="31" fillId="0" borderId="0" xfId="0" applyFont="1" applyAlignment="1">
      <alignment vertical="center"/>
    </xf>
    <xf numFmtId="0" fontId="32" fillId="0" borderId="0" xfId="0" applyFont="1" applyAlignment="1">
      <alignment vertical="center"/>
    </xf>
    <xf numFmtId="0" fontId="33" fillId="0" borderId="0" xfId="0" applyFont="1" applyAlignment="1">
      <alignment vertical="center"/>
    </xf>
    <xf numFmtId="0" fontId="34" fillId="0" borderId="0" xfId="0" applyFont="1" applyAlignment="1">
      <alignment horizontal="right" vertical="center"/>
    </xf>
    <xf numFmtId="0" fontId="34" fillId="0" borderId="0" xfId="0" applyFont="1" applyAlignment="1">
      <alignment vertical="center"/>
    </xf>
    <xf numFmtId="0" fontId="35" fillId="0" borderId="0" xfId="0" applyFont="1" applyAlignment="1">
      <alignment vertical="center"/>
    </xf>
    <xf numFmtId="0" fontId="34" fillId="0" borderId="0" xfId="0" applyFont="1" applyAlignment="1">
      <alignment horizontal="center" vertical="center"/>
    </xf>
    <xf numFmtId="0" fontId="34" fillId="6" borderId="21" xfId="0" applyFont="1" applyFill="1" applyBorder="1" applyAlignment="1">
      <alignment horizontal="center" vertical="center"/>
    </xf>
    <xf numFmtId="0" fontId="34" fillId="0" borderId="35" xfId="0" applyFont="1" applyBorder="1" applyAlignment="1">
      <alignment horizontal="center" vertical="center"/>
    </xf>
    <xf numFmtId="0" fontId="34" fillId="0" borderId="13" xfId="0" applyFont="1" applyBorder="1" applyAlignment="1">
      <alignment horizontal="center" vertical="center"/>
    </xf>
    <xf numFmtId="0" fontId="0" fillId="0" borderId="0" xfId="0" applyAlignment="1">
      <alignment vertical="center"/>
    </xf>
    <xf numFmtId="0" fontId="34" fillId="6" borderId="15" xfId="0" applyFont="1" applyFill="1" applyBorder="1" applyAlignment="1">
      <alignment horizontal="center" vertical="center"/>
    </xf>
    <xf numFmtId="0" fontId="37" fillId="6" borderId="25" xfId="0" applyFont="1" applyFill="1" applyBorder="1" applyAlignment="1">
      <alignment horizontal="center" vertical="center" wrapText="1"/>
    </xf>
    <xf numFmtId="0" fontId="34" fillId="6" borderId="58" xfId="0" applyFont="1" applyFill="1" applyBorder="1" applyAlignment="1">
      <alignment horizontal="center" vertical="center"/>
    </xf>
    <xf numFmtId="0" fontId="34" fillId="0" borderId="33" xfId="0" applyFont="1" applyBorder="1" applyAlignment="1">
      <alignment horizontal="center" vertical="center"/>
    </xf>
    <xf numFmtId="0" fontId="34" fillId="0" borderId="58" xfId="0" applyFont="1" applyBorder="1" applyAlignment="1">
      <alignment horizontal="center" vertical="center"/>
    </xf>
    <xf numFmtId="0" fontId="38" fillId="0" borderId="0" xfId="0" applyFont="1" applyAlignment="1">
      <alignment horizontal="left" vertical="center"/>
    </xf>
    <xf numFmtId="2" fontId="39" fillId="7" borderId="10" xfId="0" applyNumberFormat="1" applyFont="1" applyFill="1" applyBorder="1" applyAlignment="1">
      <alignment horizontal="center" vertical="center"/>
    </xf>
    <xf numFmtId="0" fontId="34" fillId="8" borderId="10" xfId="0" applyFont="1" applyFill="1" applyBorder="1" applyAlignment="1" applyProtection="1">
      <alignment horizontal="center" vertical="center"/>
      <protection locked="0"/>
    </xf>
    <xf numFmtId="1" fontId="34" fillId="7" borderId="10" xfId="0" applyNumberFormat="1" applyFont="1" applyFill="1" applyBorder="1" applyAlignment="1">
      <alignment horizontal="center" vertical="center"/>
    </xf>
    <xf numFmtId="180" fontId="34" fillId="7" borderId="10" xfId="0" applyNumberFormat="1" applyFont="1" applyFill="1" applyBorder="1" applyAlignment="1">
      <alignment vertical="center"/>
    </xf>
    <xf numFmtId="179" fontId="34" fillId="7" borderId="10" xfId="0" applyNumberFormat="1" applyFont="1" applyFill="1" applyBorder="1" applyAlignment="1">
      <alignment horizontal="center" vertical="center"/>
    </xf>
    <xf numFmtId="176" fontId="34" fillId="7" borderId="10" xfId="0" applyNumberFormat="1" applyFont="1" applyFill="1" applyBorder="1" applyAlignment="1">
      <alignment vertical="center"/>
    </xf>
    <xf numFmtId="176" fontId="34" fillId="7" borderId="13" xfId="0" applyNumberFormat="1" applyFont="1" applyFill="1" applyBorder="1" applyAlignment="1">
      <alignment vertical="center"/>
    </xf>
    <xf numFmtId="0" fontId="40" fillId="0" borderId="0" xfId="0" applyFont="1" applyAlignment="1">
      <alignment horizontal="left" vertical="center"/>
    </xf>
    <xf numFmtId="2" fontId="39" fillId="9" borderId="8" xfId="0" applyNumberFormat="1" applyFont="1" applyFill="1" applyBorder="1" applyAlignment="1">
      <alignment horizontal="center" vertical="center"/>
    </xf>
    <xf numFmtId="0" fontId="34" fillId="8" borderId="1" xfId="0" applyFont="1" applyFill="1" applyBorder="1" applyAlignment="1" applyProtection="1">
      <alignment horizontal="center" vertical="center"/>
      <protection locked="0"/>
    </xf>
    <xf numFmtId="1" fontId="34" fillId="9" borderId="8" xfId="0" applyNumberFormat="1" applyFont="1" applyFill="1" applyBorder="1" applyAlignment="1">
      <alignment horizontal="center" vertical="center"/>
    </xf>
    <xf numFmtId="180" fontId="34" fillId="9" borderId="1" xfId="0" applyNumberFormat="1" applyFont="1" applyFill="1" applyBorder="1" applyAlignment="1">
      <alignment vertical="center"/>
    </xf>
    <xf numFmtId="179" fontId="34" fillId="9" borderId="1" xfId="0" applyNumberFormat="1" applyFont="1" applyFill="1" applyBorder="1" applyAlignment="1">
      <alignment horizontal="center" vertical="center"/>
    </xf>
    <xf numFmtId="176" fontId="34" fillId="9" borderId="1" xfId="0" applyNumberFormat="1" applyFont="1" applyFill="1" applyBorder="1" applyAlignment="1">
      <alignment vertical="center"/>
    </xf>
    <xf numFmtId="176" fontId="34" fillId="9" borderId="14" xfId="0" applyNumberFormat="1" applyFont="1" applyFill="1" applyBorder="1" applyAlignment="1">
      <alignment vertical="center"/>
    </xf>
    <xf numFmtId="0" fontId="34" fillId="0" borderId="59" xfId="0" applyFont="1" applyBorder="1" applyAlignment="1">
      <alignment horizontal="center" vertical="center"/>
    </xf>
    <xf numFmtId="0" fontId="34" fillId="0" borderId="14" xfId="0" applyFont="1" applyBorder="1" applyAlignment="1">
      <alignment horizontal="center" vertical="center"/>
    </xf>
    <xf numFmtId="0" fontId="34" fillId="6" borderId="4" xfId="0" applyFont="1" applyFill="1" applyBorder="1" applyAlignment="1">
      <alignment horizontal="center" vertical="center"/>
    </xf>
    <xf numFmtId="2" fontId="39" fillId="7" borderId="1" xfId="0" applyNumberFormat="1" applyFont="1" applyFill="1" applyBorder="1" applyAlignment="1">
      <alignment horizontal="center" vertical="center"/>
    </xf>
    <xf numFmtId="1" fontId="34" fillId="7" borderId="1" xfId="0" applyNumberFormat="1" applyFont="1" applyFill="1" applyBorder="1" applyAlignment="1">
      <alignment horizontal="center" vertical="center"/>
    </xf>
    <xf numFmtId="180" fontId="34" fillId="7" borderId="1" xfId="0" applyNumberFormat="1" applyFont="1" applyFill="1" applyBorder="1" applyAlignment="1">
      <alignment vertical="center"/>
    </xf>
    <xf numFmtId="179" fontId="34" fillId="7" borderId="1" xfId="0" applyNumberFormat="1" applyFont="1" applyFill="1" applyBorder="1" applyAlignment="1">
      <alignment horizontal="center" vertical="center"/>
    </xf>
    <xf numFmtId="176" fontId="34" fillId="7" borderId="1" xfId="0" applyNumberFormat="1" applyFont="1" applyFill="1" applyBorder="1" applyAlignment="1">
      <alignment vertical="center"/>
    </xf>
    <xf numFmtId="176" fontId="34" fillId="7" borderId="14" xfId="0" applyNumberFormat="1" applyFont="1" applyFill="1" applyBorder="1" applyAlignment="1">
      <alignment vertical="center"/>
    </xf>
    <xf numFmtId="1" fontId="40" fillId="9" borderId="8" xfId="0" applyNumberFormat="1" applyFont="1" applyFill="1" applyBorder="1" applyAlignment="1">
      <alignment horizontal="center" vertical="center"/>
    </xf>
    <xf numFmtId="179" fontId="40" fillId="9" borderId="1" xfId="0" applyNumberFormat="1" applyFont="1" applyFill="1" applyBorder="1" applyAlignment="1">
      <alignment horizontal="center" vertical="center"/>
    </xf>
    <xf numFmtId="176" fontId="40" fillId="9" borderId="14" xfId="0" applyNumberFormat="1" applyFont="1" applyFill="1" applyBorder="1" applyAlignment="1">
      <alignment vertical="center"/>
    </xf>
    <xf numFmtId="0" fontId="34" fillId="6" borderId="52" xfId="0" applyFont="1" applyFill="1" applyBorder="1" applyAlignment="1">
      <alignment horizontal="center" vertical="center"/>
    </xf>
    <xf numFmtId="2" fontId="39" fillId="7" borderId="57" xfId="0" applyNumberFormat="1" applyFont="1" applyFill="1" applyBorder="1" applyAlignment="1">
      <alignment horizontal="center" vertical="center"/>
    </xf>
    <xf numFmtId="0" fontId="34" fillId="8" borderId="57" xfId="0" applyFont="1" applyFill="1" applyBorder="1" applyAlignment="1" applyProtection="1">
      <alignment horizontal="center" vertical="center"/>
      <protection locked="0"/>
    </xf>
    <xf numFmtId="1" fontId="34" fillId="7" borderId="57" xfId="0" applyNumberFormat="1" applyFont="1" applyFill="1" applyBorder="1" applyAlignment="1">
      <alignment horizontal="center" vertical="center"/>
    </xf>
    <xf numFmtId="180" fontId="34" fillId="7" borderId="57" xfId="0" applyNumberFormat="1" applyFont="1" applyFill="1" applyBorder="1" applyAlignment="1">
      <alignment vertical="center"/>
    </xf>
    <xf numFmtId="179" fontId="34" fillId="7" borderId="57" xfId="0" applyNumberFormat="1" applyFont="1" applyFill="1" applyBorder="1" applyAlignment="1">
      <alignment horizontal="center" vertical="center"/>
    </xf>
    <xf numFmtId="176" fontId="34" fillId="7" borderId="57" xfId="0" applyNumberFormat="1" applyFont="1" applyFill="1" applyBorder="1" applyAlignment="1">
      <alignment vertical="center"/>
    </xf>
    <xf numFmtId="176" fontId="34" fillId="7" borderId="60" xfId="0" applyNumberFormat="1" applyFont="1" applyFill="1" applyBorder="1" applyAlignment="1">
      <alignment vertical="center"/>
    </xf>
    <xf numFmtId="0" fontId="34" fillId="0" borderId="61" xfId="0" applyFont="1" applyBorder="1" applyAlignment="1">
      <alignment horizontal="center" vertical="center"/>
    </xf>
    <xf numFmtId="0" fontId="34" fillId="0" borderId="60" xfId="0" applyFont="1" applyBorder="1" applyAlignment="1">
      <alignment horizontal="center" vertical="center"/>
    </xf>
    <xf numFmtId="1" fontId="34" fillId="10" borderId="8" xfId="0" applyNumberFormat="1" applyFont="1" applyFill="1" applyBorder="1" applyAlignment="1">
      <alignment horizontal="center" vertical="center"/>
    </xf>
    <xf numFmtId="179" fontId="34" fillId="10" borderId="1" xfId="0" applyNumberFormat="1" applyFont="1" applyFill="1" applyBorder="1" applyAlignment="1">
      <alignment horizontal="center" vertical="center"/>
    </xf>
    <xf numFmtId="176" fontId="34" fillId="10" borderId="14" xfId="0" applyNumberFormat="1" applyFont="1" applyFill="1" applyBorder="1" applyAlignment="1">
      <alignment vertical="center"/>
    </xf>
    <xf numFmtId="0" fontId="40" fillId="0" borderId="0" xfId="0" applyFont="1" applyAlignment="1">
      <alignment horizontal="center" vertical="center"/>
    </xf>
    <xf numFmtId="1" fontId="40" fillId="7" borderId="1" xfId="0" applyNumberFormat="1" applyFont="1" applyFill="1" applyBorder="1" applyAlignment="1">
      <alignment horizontal="center" vertical="center"/>
    </xf>
    <xf numFmtId="179" fontId="40" fillId="7" borderId="1" xfId="0" applyNumberFormat="1" applyFont="1" applyFill="1" applyBorder="1" applyAlignment="1">
      <alignment horizontal="center" vertical="center"/>
    </xf>
    <xf numFmtId="176" fontId="40" fillId="7" borderId="14" xfId="0" applyNumberFormat="1" applyFont="1" applyFill="1" applyBorder="1" applyAlignment="1">
      <alignment vertical="center"/>
    </xf>
    <xf numFmtId="2" fontId="39" fillId="9" borderId="17" xfId="0" applyNumberFormat="1" applyFont="1" applyFill="1" applyBorder="1" applyAlignment="1">
      <alignment horizontal="center" vertical="center"/>
    </xf>
    <xf numFmtId="0" fontId="34" fillId="4" borderId="15" xfId="0" applyFont="1" applyFill="1" applyBorder="1" applyAlignment="1" applyProtection="1">
      <alignment horizontal="center" vertical="center"/>
      <protection locked="0"/>
    </xf>
    <xf numFmtId="1" fontId="40" fillId="9" borderId="17" xfId="0" applyNumberFormat="1" applyFont="1" applyFill="1" applyBorder="1" applyAlignment="1">
      <alignment horizontal="center" vertical="center"/>
    </xf>
    <xf numFmtId="180" fontId="34" fillId="9" borderId="15" xfId="0" applyNumberFormat="1" applyFont="1" applyFill="1" applyBorder="1" applyAlignment="1">
      <alignment vertical="center"/>
    </xf>
    <xf numFmtId="179" fontId="40" fillId="9" borderId="15" xfId="0" applyNumberFormat="1" applyFont="1" applyFill="1" applyBorder="1" applyAlignment="1">
      <alignment horizontal="center" vertical="center"/>
    </xf>
    <xf numFmtId="176" fontId="34" fillId="9" borderId="15" xfId="0" applyNumberFormat="1" applyFont="1" applyFill="1" applyBorder="1" applyAlignment="1">
      <alignment vertical="center"/>
    </xf>
    <xf numFmtId="176" fontId="40" fillId="9" borderId="58" xfId="0" applyNumberFormat="1" applyFont="1" applyFill="1" applyBorder="1" applyAlignment="1">
      <alignment vertical="center"/>
    </xf>
    <xf numFmtId="2" fontId="39" fillId="6" borderId="10" xfId="0" applyNumberFormat="1" applyFont="1" applyFill="1" applyBorder="1" applyAlignment="1">
      <alignment horizontal="center" vertical="center"/>
    </xf>
    <xf numFmtId="1" fontId="34" fillId="6" borderId="10" xfId="0" applyNumberFormat="1" applyFont="1" applyFill="1" applyBorder="1" applyAlignment="1">
      <alignment horizontal="center" vertical="center"/>
    </xf>
    <xf numFmtId="180" fontId="34" fillId="6" borderId="10" xfId="0" applyNumberFormat="1" applyFont="1" applyFill="1" applyBorder="1" applyAlignment="1">
      <alignment vertical="center"/>
    </xf>
    <xf numFmtId="179" fontId="34" fillId="6" borderId="10" xfId="0" applyNumberFormat="1" applyFont="1" applyFill="1" applyBorder="1" applyAlignment="1">
      <alignment horizontal="center" vertical="center"/>
    </xf>
    <xf numFmtId="176" fontId="34" fillId="6" borderId="10" xfId="0" applyNumberFormat="1" applyFont="1" applyFill="1" applyBorder="1" applyAlignment="1">
      <alignment vertical="center"/>
    </xf>
    <xf numFmtId="176" fontId="34" fillId="6" borderId="13" xfId="0" applyNumberFormat="1" applyFont="1" applyFill="1" applyBorder="1" applyAlignment="1">
      <alignment vertical="center"/>
    </xf>
    <xf numFmtId="2" fontId="39" fillId="10" borderId="1" xfId="0" applyNumberFormat="1" applyFont="1" applyFill="1" applyBorder="1" applyAlignment="1">
      <alignment horizontal="center" vertical="center"/>
    </xf>
    <xf numFmtId="1" fontId="34" fillId="10" borderId="1" xfId="0" applyNumberFormat="1" applyFont="1" applyFill="1" applyBorder="1" applyAlignment="1">
      <alignment horizontal="center" vertical="center"/>
    </xf>
    <xf numFmtId="180" fontId="34" fillId="10" borderId="1" xfId="0" applyNumberFormat="1" applyFont="1" applyFill="1" applyBorder="1" applyAlignment="1">
      <alignment vertical="center"/>
    </xf>
    <xf numFmtId="176" fontId="34" fillId="10" borderId="1" xfId="0" applyNumberFormat="1" applyFont="1" applyFill="1" applyBorder="1" applyAlignment="1">
      <alignment vertical="center"/>
    </xf>
    <xf numFmtId="2" fontId="39" fillId="6" borderId="1" xfId="0" applyNumberFormat="1" applyFont="1" applyFill="1" applyBorder="1" applyAlignment="1">
      <alignment horizontal="center" vertical="center"/>
    </xf>
    <xf numFmtId="1" fontId="34" fillId="6" borderId="1" xfId="0" applyNumberFormat="1" applyFont="1" applyFill="1" applyBorder="1" applyAlignment="1">
      <alignment horizontal="center" vertical="center"/>
    </xf>
    <xf numFmtId="180" fontId="34" fillId="6" borderId="1" xfId="0" applyNumberFormat="1" applyFont="1" applyFill="1" applyBorder="1" applyAlignment="1">
      <alignment vertical="center"/>
    </xf>
    <xf numFmtId="179" fontId="34" fillId="6" borderId="1" xfId="0" applyNumberFormat="1" applyFont="1" applyFill="1" applyBorder="1" applyAlignment="1">
      <alignment horizontal="center" vertical="center"/>
    </xf>
    <xf numFmtId="176" fontId="34" fillId="6" borderId="1" xfId="0" applyNumberFormat="1" applyFont="1" applyFill="1" applyBorder="1" applyAlignment="1">
      <alignment vertical="center"/>
    </xf>
    <xf numFmtId="176" fontId="34" fillId="6" borderId="14" xfId="0" applyNumberFormat="1" applyFont="1" applyFill="1" applyBorder="1" applyAlignment="1">
      <alignment vertical="center"/>
    </xf>
    <xf numFmtId="2" fontId="39" fillId="10" borderId="8" xfId="0" applyNumberFormat="1" applyFont="1" applyFill="1" applyBorder="1" applyAlignment="1">
      <alignment horizontal="center" vertical="center"/>
    </xf>
    <xf numFmtId="2" fontId="39" fillId="10" borderId="17" xfId="0" applyNumberFormat="1" applyFont="1" applyFill="1" applyBorder="1" applyAlignment="1">
      <alignment horizontal="center" vertical="center"/>
    </xf>
    <xf numFmtId="1" fontId="34" fillId="10" borderId="17" xfId="0" applyNumberFormat="1" applyFont="1" applyFill="1" applyBorder="1" applyAlignment="1">
      <alignment horizontal="center" vertical="center"/>
    </xf>
    <xf numFmtId="180" fontId="34" fillId="10" borderId="15" xfId="0" applyNumberFormat="1" applyFont="1" applyFill="1" applyBorder="1" applyAlignment="1">
      <alignment vertical="center"/>
    </xf>
    <xf numFmtId="179" fontId="34" fillId="10" borderId="15" xfId="0" applyNumberFormat="1" applyFont="1" applyFill="1" applyBorder="1" applyAlignment="1">
      <alignment horizontal="center" vertical="center"/>
    </xf>
    <xf numFmtId="176" fontId="34" fillId="10" borderId="15" xfId="0" applyNumberFormat="1" applyFont="1" applyFill="1" applyBorder="1" applyAlignment="1">
      <alignment vertical="center"/>
    </xf>
    <xf numFmtId="176" fontId="34" fillId="10" borderId="58" xfId="0" applyNumberFormat="1" applyFont="1" applyFill="1" applyBorder="1" applyAlignment="1">
      <alignment vertical="center"/>
    </xf>
    <xf numFmtId="2" fontId="39" fillId="6" borderId="12" xfId="0" applyNumberFormat="1" applyFont="1" applyFill="1" applyBorder="1" applyAlignment="1">
      <alignment horizontal="center" vertical="center"/>
    </xf>
    <xf numFmtId="1" fontId="40" fillId="6" borderId="12" xfId="0" applyNumberFormat="1" applyFont="1" applyFill="1" applyBorder="1" applyAlignment="1">
      <alignment horizontal="center" vertical="center"/>
    </xf>
    <xf numFmtId="179" fontId="40" fillId="6" borderId="10" xfId="0" applyNumberFormat="1" applyFont="1" applyFill="1" applyBorder="1" applyAlignment="1">
      <alignment horizontal="center" vertical="center"/>
    </xf>
    <xf numFmtId="176" fontId="40" fillId="6" borderId="13" xfId="0" applyNumberFormat="1" applyFont="1" applyFill="1" applyBorder="1" applyAlignment="1">
      <alignment vertical="center"/>
    </xf>
    <xf numFmtId="2" fontId="39" fillId="6" borderId="8" xfId="0" applyNumberFormat="1" applyFont="1" applyFill="1" applyBorder="1" applyAlignment="1">
      <alignment horizontal="center" vertical="center"/>
    </xf>
    <xf numFmtId="1" fontId="40" fillId="6" borderId="8" xfId="0" applyNumberFormat="1" applyFont="1" applyFill="1" applyBorder="1" applyAlignment="1">
      <alignment horizontal="center" vertical="center"/>
    </xf>
    <xf numFmtId="179" fontId="40" fillId="6" borderId="1" xfId="0" applyNumberFormat="1" applyFont="1" applyFill="1" applyBorder="1" applyAlignment="1">
      <alignment horizontal="center" vertical="center"/>
    </xf>
    <xf numFmtId="176" fontId="40" fillId="6" borderId="14" xfId="0" applyNumberFormat="1" applyFont="1" applyFill="1" applyBorder="1" applyAlignment="1">
      <alignment vertical="center"/>
    </xf>
    <xf numFmtId="2" fontId="39" fillId="10" borderId="3" xfId="0" applyNumberFormat="1" applyFont="1" applyFill="1" applyBorder="1" applyAlignment="1">
      <alignment horizontal="center" vertical="center"/>
    </xf>
    <xf numFmtId="0" fontId="34" fillId="4" borderId="4" xfId="0" applyFont="1" applyFill="1" applyBorder="1" applyAlignment="1" applyProtection="1">
      <alignment horizontal="center" vertical="center"/>
      <protection locked="0"/>
    </xf>
    <xf numFmtId="1" fontId="34" fillId="10" borderId="3" xfId="0" applyNumberFormat="1" applyFont="1" applyFill="1" applyBorder="1" applyAlignment="1">
      <alignment horizontal="center" vertical="center"/>
    </xf>
    <xf numFmtId="180" fontId="34" fillId="10" borderId="4" xfId="0" applyNumberFormat="1" applyFont="1" applyFill="1" applyBorder="1" applyAlignment="1">
      <alignment vertical="center"/>
    </xf>
    <xf numFmtId="179" fontId="34" fillId="10" borderId="4" xfId="0" applyNumberFormat="1" applyFont="1" applyFill="1" applyBorder="1" applyAlignment="1">
      <alignment horizontal="center" vertical="center"/>
    </xf>
    <xf numFmtId="176" fontId="34" fillId="10" borderId="4" xfId="0" applyNumberFormat="1" applyFont="1" applyFill="1" applyBorder="1" applyAlignment="1">
      <alignment vertical="center"/>
    </xf>
    <xf numFmtId="176" fontId="34" fillId="10" borderId="50" xfId="0" applyNumberFormat="1" applyFont="1" applyFill="1" applyBorder="1" applyAlignment="1">
      <alignment vertical="center"/>
    </xf>
    <xf numFmtId="0" fontId="34" fillId="0" borderId="62" xfId="0" applyFont="1" applyBorder="1" applyAlignment="1">
      <alignment horizontal="center" vertical="center"/>
    </xf>
    <xf numFmtId="0" fontId="34" fillId="0" borderId="50" xfId="0" applyFont="1" applyBorder="1" applyAlignment="1">
      <alignment horizontal="center" vertical="center"/>
    </xf>
    <xf numFmtId="0" fontId="34" fillId="4" borderId="1" xfId="0" applyFont="1" applyFill="1" applyBorder="1" applyAlignment="1" applyProtection="1">
      <alignment horizontal="center" vertical="center"/>
      <protection locked="0"/>
    </xf>
    <xf numFmtId="2" fontId="39" fillId="6" borderId="57" xfId="0" applyNumberFormat="1" applyFont="1" applyFill="1" applyBorder="1" applyAlignment="1">
      <alignment horizontal="center" vertical="center"/>
    </xf>
    <xf numFmtId="1" fontId="34" fillId="6" borderId="57" xfId="0" applyNumberFormat="1" applyFont="1" applyFill="1" applyBorder="1" applyAlignment="1">
      <alignment horizontal="center" vertical="center"/>
    </xf>
    <xf numFmtId="180" fontId="34" fillId="6" borderId="57" xfId="0" applyNumberFormat="1" applyFont="1" applyFill="1" applyBorder="1" applyAlignment="1">
      <alignment vertical="center"/>
    </xf>
    <xf numFmtId="179" fontId="34" fillId="6" borderId="57" xfId="0" applyNumberFormat="1" applyFont="1" applyFill="1" applyBorder="1" applyAlignment="1">
      <alignment horizontal="center" vertical="center"/>
    </xf>
    <xf numFmtId="176" fontId="34" fillId="6" borderId="57" xfId="0" applyNumberFormat="1" applyFont="1" applyFill="1" applyBorder="1" applyAlignment="1">
      <alignment vertical="center"/>
    </xf>
    <xf numFmtId="176" fontId="34" fillId="6" borderId="60" xfId="0" applyNumberFormat="1" applyFont="1" applyFill="1" applyBorder="1" applyAlignment="1">
      <alignment vertical="center"/>
    </xf>
    <xf numFmtId="2" fontId="39" fillId="6" borderId="63" xfId="0" applyNumberFormat="1" applyFont="1" applyFill="1" applyBorder="1" applyAlignment="1">
      <alignment horizontal="center" vertical="center"/>
    </xf>
    <xf numFmtId="1" fontId="40" fillId="6" borderId="63" xfId="0" applyNumberFormat="1" applyFont="1" applyFill="1" applyBorder="1" applyAlignment="1">
      <alignment horizontal="center" vertical="center"/>
    </xf>
    <xf numFmtId="179" fontId="40" fillId="6" borderId="57" xfId="0" applyNumberFormat="1" applyFont="1" applyFill="1" applyBorder="1" applyAlignment="1">
      <alignment horizontal="center" vertical="center"/>
    </xf>
    <xf numFmtId="176" fontId="40" fillId="6" borderId="60" xfId="0" applyNumberFormat="1" applyFont="1" applyFill="1" applyBorder="1" applyAlignment="1">
      <alignment vertical="center"/>
    </xf>
    <xf numFmtId="2" fontId="39" fillId="6" borderId="20" xfId="0" applyNumberFormat="1" applyFont="1" applyFill="1" applyBorder="1" applyAlignment="1">
      <alignment horizontal="center" vertical="center"/>
    </xf>
    <xf numFmtId="2" fontId="39" fillId="6" borderId="5" xfId="0" applyNumberFormat="1" applyFont="1" applyFill="1" applyBorder="1" applyAlignment="1">
      <alignment horizontal="center" vertical="center"/>
    </xf>
    <xf numFmtId="2" fontId="39" fillId="6" borderId="16" xfId="0" applyNumberFormat="1" applyFont="1" applyFill="1" applyBorder="1" applyAlignment="1">
      <alignment horizontal="center" vertical="center"/>
    </xf>
    <xf numFmtId="1" fontId="40" fillId="6" borderId="17" xfId="0" applyNumberFormat="1" applyFont="1" applyFill="1" applyBorder="1" applyAlignment="1">
      <alignment horizontal="center" vertical="center"/>
    </xf>
    <xf numFmtId="180" fontId="34" fillId="6" borderId="15" xfId="0" applyNumberFormat="1" applyFont="1" applyFill="1" applyBorder="1" applyAlignment="1">
      <alignment vertical="center"/>
    </xf>
    <xf numFmtId="179" fontId="40" fillId="6" borderId="15" xfId="0" applyNumberFormat="1" applyFont="1" applyFill="1" applyBorder="1" applyAlignment="1">
      <alignment horizontal="center" vertical="center"/>
    </xf>
    <xf numFmtId="176" fontId="34" fillId="6" borderId="15" xfId="0" applyNumberFormat="1" applyFont="1" applyFill="1" applyBorder="1" applyAlignment="1">
      <alignment vertical="center"/>
    </xf>
    <xf numFmtId="176" fontId="40" fillId="6" borderId="58" xfId="0" applyNumberFormat="1" applyFont="1" applyFill="1" applyBorder="1" applyAlignment="1">
      <alignment vertical="center"/>
    </xf>
    <xf numFmtId="180" fontId="34" fillId="0" borderId="0" xfId="0" applyNumberFormat="1" applyFont="1" applyAlignment="1">
      <alignment vertical="center"/>
    </xf>
    <xf numFmtId="176" fontId="34" fillId="0" borderId="0" xfId="0" applyNumberFormat="1" applyFont="1" applyAlignment="1">
      <alignment horizontal="center" vertical="center"/>
    </xf>
    <xf numFmtId="180" fontId="34" fillId="0" borderId="0" xfId="0" applyNumberFormat="1" applyFont="1" applyAlignment="1">
      <alignment horizontal="center" vertical="center"/>
    </xf>
    <xf numFmtId="176" fontId="34" fillId="0" borderId="0" xfId="0" applyNumberFormat="1" applyFont="1" applyAlignment="1">
      <alignment vertical="center"/>
    </xf>
    <xf numFmtId="177" fontId="34" fillId="0" borderId="0" xfId="0" applyNumberFormat="1" applyFont="1" applyAlignment="1">
      <alignment horizontal="center" vertical="center"/>
    </xf>
    <xf numFmtId="9" fontId="34" fillId="0" borderId="0" xfId="2" applyFont="1" applyBorder="1" applyAlignment="1">
      <alignment horizontal="center" vertical="center"/>
    </xf>
    <xf numFmtId="0" fontId="34" fillId="6" borderId="28" xfId="0" applyFont="1" applyFill="1" applyBorder="1" applyAlignment="1">
      <alignment horizontal="center" vertical="center"/>
    </xf>
    <xf numFmtId="0" fontId="34" fillId="6" borderId="53" xfId="0" applyFont="1" applyFill="1" applyBorder="1" applyAlignment="1">
      <alignment horizontal="center" vertical="center"/>
    </xf>
    <xf numFmtId="0" fontId="41" fillId="11" borderId="69" xfId="0" applyFont="1" applyFill="1" applyBorder="1" applyAlignment="1">
      <alignment horizontal="center" vertical="center"/>
    </xf>
    <xf numFmtId="0" fontId="41" fillId="11" borderId="70" xfId="0" applyFont="1" applyFill="1" applyBorder="1" applyAlignment="1">
      <alignment horizontal="center" vertical="center"/>
    </xf>
    <xf numFmtId="0" fontId="41" fillId="11" borderId="23" xfId="0" applyFont="1" applyFill="1" applyBorder="1" applyAlignment="1">
      <alignment horizontal="center" vertical="center"/>
    </xf>
    <xf numFmtId="0" fontId="41" fillId="11" borderId="9" xfId="0" applyFont="1" applyFill="1" applyBorder="1" applyAlignment="1">
      <alignment horizontal="center" vertical="center"/>
    </xf>
    <xf numFmtId="0" fontId="41" fillId="11" borderId="71" xfId="0" applyFont="1" applyFill="1" applyBorder="1" applyAlignment="1">
      <alignment horizontal="center" vertical="center"/>
    </xf>
    <xf numFmtId="0" fontId="26" fillId="12" borderId="0" xfId="0" applyFont="1" applyFill="1" applyAlignment="1">
      <alignment vertical="center" wrapText="1"/>
    </xf>
    <xf numFmtId="0" fontId="26" fillId="13" borderId="0" xfId="0" applyFont="1" applyFill="1" applyAlignment="1">
      <alignment horizontal="center" vertical="center"/>
    </xf>
    <xf numFmtId="0" fontId="34" fillId="6" borderId="0" xfId="0" applyFont="1" applyFill="1" applyAlignment="1">
      <alignment horizontal="center" vertical="center"/>
    </xf>
    <xf numFmtId="0" fontId="34" fillId="6" borderId="72" xfId="0" applyFont="1" applyFill="1" applyBorder="1" applyAlignment="1">
      <alignment vertical="center"/>
    </xf>
    <xf numFmtId="0" fontId="34" fillId="6" borderId="73" xfId="0" applyFont="1" applyFill="1" applyBorder="1" applyAlignment="1">
      <alignment vertical="center"/>
    </xf>
    <xf numFmtId="179" fontId="34" fillId="8" borderId="68" xfId="0" applyNumberFormat="1" applyFont="1" applyFill="1" applyBorder="1" applyAlignment="1" applyProtection="1">
      <alignment vertical="center"/>
      <protection locked="0"/>
    </xf>
    <xf numFmtId="0" fontId="34" fillId="6" borderId="29" xfId="0" applyFont="1" applyFill="1" applyBorder="1" applyAlignment="1">
      <alignment vertical="center"/>
    </xf>
    <xf numFmtId="0" fontId="34" fillId="6" borderId="0" xfId="0" applyFont="1" applyFill="1" applyAlignment="1">
      <alignment vertical="center"/>
    </xf>
    <xf numFmtId="177" fontId="34" fillId="14" borderId="68" xfId="0" applyNumberFormat="1" applyFont="1" applyFill="1" applyBorder="1" applyAlignment="1">
      <alignment horizontal="center" vertical="center"/>
    </xf>
    <xf numFmtId="0" fontId="34" fillId="0" borderId="18" xfId="0" applyFont="1" applyBorder="1" applyAlignment="1">
      <alignment vertical="center"/>
    </xf>
    <xf numFmtId="0" fontId="34" fillId="0" borderId="34" xfId="0" applyFont="1" applyBorder="1" applyAlignment="1">
      <alignment vertical="center"/>
    </xf>
    <xf numFmtId="0" fontId="34" fillId="0" borderId="67" xfId="0" applyFont="1" applyBorder="1" applyAlignment="1">
      <alignment vertical="center"/>
    </xf>
    <xf numFmtId="0" fontId="34" fillId="0" borderId="18" xfId="0" applyFont="1" applyBorder="1" applyAlignment="1">
      <alignment horizontal="left" vertical="center"/>
    </xf>
    <xf numFmtId="0" fontId="34" fillId="0" borderId="34" xfId="0" applyFont="1" applyBorder="1" applyAlignment="1">
      <alignment horizontal="center" vertical="center"/>
    </xf>
    <xf numFmtId="0" fontId="34" fillId="0" borderId="68" xfId="0" applyFont="1" applyBorder="1" applyAlignment="1">
      <alignment vertical="center"/>
    </xf>
    <xf numFmtId="0" fontId="34" fillId="0" borderId="29" xfId="0" applyFont="1" applyBorder="1" applyAlignment="1">
      <alignment vertical="center"/>
    </xf>
    <xf numFmtId="178" fontId="34" fillId="0" borderId="68" xfId="0" applyNumberFormat="1" applyFont="1" applyBorder="1" applyAlignment="1">
      <alignment vertical="center"/>
    </xf>
    <xf numFmtId="177" fontId="34" fillId="0" borderId="68" xfId="0" applyNumberFormat="1" applyFont="1" applyBorder="1" applyAlignment="1">
      <alignment vertical="center"/>
    </xf>
    <xf numFmtId="181" fontId="34" fillId="0" borderId="29" xfId="0" applyNumberFormat="1" applyFont="1" applyBorder="1" applyAlignment="1">
      <alignment vertical="center"/>
    </xf>
    <xf numFmtId="0" fontId="42" fillId="0" borderId="0" xfId="0" applyFont="1" applyAlignment="1">
      <alignment vertical="center"/>
    </xf>
    <xf numFmtId="0" fontId="44" fillId="0" borderId="0" xfId="0" applyFont="1" applyAlignment="1">
      <alignment vertical="center"/>
    </xf>
    <xf numFmtId="0" fontId="46" fillId="0" borderId="0" xfId="0" applyFont="1" applyAlignment="1">
      <alignment vertical="center"/>
    </xf>
    <xf numFmtId="0" fontId="33" fillId="0" borderId="0" xfId="1" applyFont="1">
      <alignment vertical="center"/>
    </xf>
    <xf numFmtId="14" fontId="44" fillId="0" borderId="0" xfId="0" applyNumberFormat="1" applyFont="1" applyAlignment="1">
      <alignment vertical="center"/>
    </xf>
    <xf numFmtId="0" fontId="47" fillId="0" borderId="0" xfId="0" applyFont="1" applyAlignment="1">
      <alignment vertical="center"/>
    </xf>
    <xf numFmtId="0" fontId="47" fillId="0" borderId="0" xfId="0" applyFont="1" applyAlignment="1">
      <alignment horizontal="right" vertical="center" wrapText="1"/>
    </xf>
    <xf numFmtId="0" fontId="48" fillId="0" borderId="0" xfId="0" applyFont="1" applyAlignment="1">
      <alignment horizontal="right" vertical="center"/>
    </xf>
    <xf numFmtId="0" fontId="2" fillId="0" borderId="0" xfId="0" applyFont="1" applyAlignment="1">
      <alignment vertical="center" wrapText="1"/>
    </xf>
    <xf numFmtId="0" fontId="50" fillId="0" borderId="0" xfId="0" applyFont="1" applyAlignment="1">
      <alignment vertical="center"/>
    </xf>
    <xf numFmtId="0" fontId="51" fillId="0" borderId="0" xfId="0" applyFont="1" applyAlignment="1">
      <alignment vertical="center"/>
    </xf>
    <xf numFmtId="0" fontId="44" fillId="15" borderId="74" xfId="0" applyFont="1" applyFill="1" applyBorder="1" applyAlignment="1">
      <alignment horizontal="center" vertical="center"/>
    </xf>
    <xf numFmtId="0" fontId="44" fillId="15" borderId="75" xfId="0" applyFont="1" applyFill="1" applyBorder="1" applyAlignment="1">
      <alignment horizontal="center" vertical="center"/>
    </xf>
    <xf numFmtId="0" fontId="44" fillId="15" borderId="76" xfId="0" applyFont="1" applyFill="1" applyBorder="1" applyAlignment="1">
      <alignment horizontal="center" vertical="center"/>
    </xf>
    <xf numFmtId="0" fontId="44" fillId="15" borderId="61" xfId="0" applyFont="1" applyFill="1" applyBorder="1" applyAlignment="1">
      <alignment horizontal="center" vertical="center"/>
    </xf>
    <xf numFmtId="0" fontId="44" fillId="16" borderId="57" xfId="0" applyFont="1" applyFill="1" applyBorder="1" applyAlignment="1" applyProtection="1">
      <alignment vertical="center"/>
      <protection locked="0"/>
    </xf>
    <xf numFmtId="0" fontId="44" fillId="0" borderId="60" xfId="0" applyFont="1" applyBorder="1" applyAlignment="1">
      <alignment vertical="center"/>
    </xf>
    <xf numFmtId="0" fontId="44" fillId="15" borderId="59" xfId="0" applyFont="1" applyFill="1" applyBorder="1" applyAlignment="1">
      <alignment horizontal="center" vertical="center"/>
    </xf>
    <xf numFmtId="0" fontId="44" fillId="0" borderId="14" xfId="0" applyFont="1" applyBorder="1" applyAlignment="1">
      <alignment vertical="center"/>
    </xf>
    <xf numFmtId="178" fontId="44" fillId="15" borderId="59" xfId="0" applyNumberFormat="1" applyFont="1" applyFill="1" applyBorder="1" applyAlignment="1">
      <alignment horizontal="center" vertical="center"/>
    </xf>
    <xf numFmtId="0" fontId="44" fillId="16" borderId="1" xfId="0" applyFont="1" applyFill="1" applyBorder="1" applyAlignment="1">
      <alignment vertical="center"/>
    </xf>
    <xf numFmtId="178" fontId="44" fillId="15" borderId="78" xfId="0" applyNumberFormat="1" applyFont="1" applyFill="1" applyBorder="1" applyAlignment="1">
      <alignment horizontal="center" vertical="center"/>
    </xf>
    <xf numFmtId="0" fontId="44" fillId="16" borderId="79" xfId="0" applyFont="1" applyFill="1" applyBorder="1" applyAlignment="1" applyProtection="1">
      <alignment vertical="center"/>
      <protection locked="0"/>
    </xf>
    <xf numFmtId="0" fontId="44" fillId="0" borderId="80" xfId="0" applyFont="1" applyBorder="1" applyAlignment="1">
      <alignment vertical="center"/>
    </xf>
    <xf numFmtId="0" fontId="44" fillId="15" borderId="24" xfId="0" applyFont="1" applyFill="1" applyBorder="1" applyAlignment="1">
      <alignment horizontal="center" vertical="center"/>
    </xf>
    <xf numFmtId="0" fontId="44" fillId="0" borderId="25" xfId="0" applyFont="1" applyBorder="1" applyAlignment="1">
      <alignment vertical="center"/>
    </xf>
    <xf numFmtId="0" fontId="44" fillId="0" borderId="55" xfId="0" applyFont="1" applyBorder="1" applyAlignment="1">
      <alignment vertical="center"/>
    </xf>
    <xf numFmtId="0" fontId="55" fillId="0" borderId="0" xfId="0" applyFont="1"/>
    <xf numFmtId="0" fontId="27" fillId="0" borderId="0" xfId="0" applyFont="1" applyAlignment="1">
      <alignment vertical="center"/>
    </xf>
    <xf numFmtId="0" fontId="26" fillId="4" borderId="4" xfId="0" applyFont="1" applyFill="1" applyBorder="1" applyAlignment="1" applyProtection="1">
      <alignment horizontal="center" vertical="center"/>
      <protection locked="0"/>
    </xf>
    <xf numFmtId="0" fontId="26" fillId="4" borderId="57" xfId="0" applyFont="1" applyFill="1" applyBorder="1" applyAlignment="1" applyProtection="1">
      <alignment horizontal="center" vertical="center"/>
      <protection locked="0"/>
    </xf>
    <xf numFmtId="0" fontId="26" fillId="0" borderId="53" xfId="0" applyFont="1" applyBorder="1" applyAlignment="1">
      <alignment horizontal="left" vertical="center"/>
    </xf>
    <xf numFmtId="0" fontId="34" fillId="6" borderId="35" xfId="0" applyFont="1" applyFill="1" applyBorder="1" applyAlignment="1">
      <alignment horizontal="center" vertical="center" wrapText="1"/>
    </xf>
    <xf numFmtId="0" fontId="34" fillId="6" borderId="33" xfId="0" applyFont="1" applyFill="1" applyBorder="1" applyAlignment="1">
      <alignment horizontal="center" vertical="center"/>
    </xf>
    <xf numFmtId="0" fontId="34" fillId="6" borderId="10" xfId="0" applyFont="1" applyFill="1" applyBorder="1" applyAlignment="1">
      <alignment horizontal="center" vertical="center" wrapText="1"/>
    </xf>
    <xf numFmtId="0" fontId="34" fillId="6" borderId="15" xfId="0" applyFont="1" applyFill="1" applyBorder="1" applyAlignment="1">
      <alignment horizontal="center" vertical="center"/>
    </xf>
    <xf numFmtId="0" fontId="35" fillId="6" borderId="21" xfId="0" applyFont="1" applyFill="1" applyBorder="1" applyAlignment="1">
      <alignment horizontal="center" vertical="center" wrapText="1"/>
    </xf>
    <xf numFmtId="0" fontId="35" fillId="6" borderId="25" xfId="0" applyFont="1" applyFill="1" applyBorder="1" applyAlignment="1">
      <alignment horizontal="center" vertical="center" wrapText="1"/>
    </xf>
    <xf numFmtId="0" fontId="34" fillId="6" borderId="10" xfId="0" applyFont="1" applyFill="1" applyBorder="1" applyAlignment="1">
      <alignment horizontal="center" vertical="center"/>
    </xf>
    <xf numFmtId="0" fontId="34" fillId="6" borderId="21" xfId="0" applyFont="1" applyFill="1" applyBorder="1" applyAlignment="1">
      <alignment horizontal="center" vertical="center"/>
    </xf>
    <xf numFmtId="179" fontId="35" fillId="9" borderId="6" xfId="0" applyNumberFormat="1" applyFont="1" applyFill="1" applyBorder="1" applyAlignment="1">
      <alignment horizontal="center" vertical="center"/>
    </xf>
    <xf numFmtId="179" fontId="35" fillId="9" borderId="8" xfId="0" applyNumberFormat="1" applyFont="1" applyFill="1" applyBorder="1" applyAlignment="1">
      <alignment horizontal="center" vertical="center"/>
    </xf>
    <xf numFmtId="0" fontId="34" fillId="6" borderId="52" xfId="0" applyFont="1" applyFill="1" applyBorder="1" applyAlignment="1">
      <alignment horizontal="center" vertical="center"/>
    </xf>
    <xf numFmtId="0" fontId="34" fillId="6" borderId="57" xfId="0" applyFont="1" applyFill="1" applyBorder="1" applyAlignment="1">
      <alignment horizontal="center" vertical="center"/>
    </xf>
    <xf numFmtId="179" fontId="35" fillId="7" borderId="6" xfId="0" applyNumberFormat="1" applyFont="1" applyFill="1" applyBorder="1" applyAlignment="1">
      <alignment horizontal="center" vertical="center"/>
    </xf>
    <xf numFmtId="179" fontId="35" fillId="7" borderId="8" xfId="0" applyNumberFormat="1" applyFont="1" applyFill="1" applyBorder="1" applyAlignment="1">
      <alignment horizontal="center" vertical="center"/>
    </xf>
    <xf numFmtId="0" fontId="34" fillId="6" borderId="4" xfId="0" applyFont="1" applyFill="1" applyBorder="1" applyAlignment="1">
      <alignment horizontal="center" vertical="center"/>
    </xf>
    <xf numFmtId="0" fontId="34" fillId="0" borderId="35" xfId="0" applyFont="1" applyBorder="1" applyAlignment="1">
      <alignment horizontal="center" vertical="center"/>
    </xf>
    <xf numFmtId="0" fontId="34" fillId="0" borderId="13" xfId="0" applyFont="1" applyBorder="1" applyAlignment="1">
      <alignment horizontal="center" vertical="center"/>
    </xf>
    <xf numFmtId="0" fontId="34" fillId="6" borderId="27" xfId="0" applyFont="1" applyFill="1" applyBorder="1" applyAlignment="1">
      <alignment horizontal="center" vertical="center" wrapText="1"/>
    </xf>
    <xf numFmtId="0" fontId="34" fillId="6" borderId="28" xfId="0" applyFont="1" applyFill="1" applyBorder="1" applyAlignment="1">
      <alignment horizontal="center" vertical="center" wrapText="1"/>
    </xf>
    <xf numFmtId="0" fontId="34" fillId="6" borderId="24" xfId="0" applyFont="1" applyFill="1" applyBorder="1" applyAlignment="1">
      <alignment horizontal="center" vertical="center" wrapText="1"/>
    </xf>
    <xf numFmtId="179" fontId="35" fillId="7" borderId="11" xfId="0" applyNumberFormat="1" applyFont="1" applyFill="1" applyBorder="1" applyAlignment="1">
      <alignment horizontal="center" vertical="center"/>
    </xf>
    <xf numFmtId="179" fontId="35" fillId="7" borderId="12" xfId="0" applyNumberFormat="1" applyFont="1" applyFill="1" applyBorder="1" applyAlignment="1">
      <alignment horizontal="center" vertical="center"/>
    </xf>
    <xf numFmtId="179" fontId="35" fillId="10" borderId="6" xfId="0" applyNumberFormat="1" applyFont="1" applyFill="1" applyBorder="1" applyAlignment="1">
      <alignment horizontal="center" vertical="center"/>
    </xf>
    <xf numFmtId="179" fontId="35" fillId="10" borderId="8" xfId="0" applyNumberFormat="1" applyFont="1" applyFill="1" applyBorder="1" applyAlignment="1">
      <alignment horizontal="center" vertical="center"/>
    </xf>
    <xf numFmtId="0" fontId="34" fillId="6" borderId="25" xfId="0" applyFont="1" applyFill="1" applyBorder="1" applyAlignment="1">
      <alignment horizontal="center" vertical="center"/>
    </xf>
    <xf numFmtId="179" fontId="35" fillId="9" borderId="16" xfId="0" applyNumberFormat="1" applyFont="1" applyFill="1" applyBorder="1" applyAlignment="1">
      <alignment horizontal="center" vertical="center"/>
    </xf>
    <xf numFmtId="179" fontId="35" fillId="9" borderId="17" xfId="0" applyNumberFormat="1" applyFont="1" applyFill="1" applyBorder="1" applyAlignment="1">
      <alignment horizontal="center" vertical="center"/>
    </xf>
    <xf numFmtId="179" fontId="34" fillId="6" borderId="11" xfId="0" applyNumberFormat="1" applyFont="1" applyFill="1" applyBorder="1" applyAlignment="1">
      <alignment horizontal="center" vertical="center"/>
    </xf>
    <xf numFmtId="179" fontId="34" fillId="6" borderId="12" xfId="0" applyNumberFormat="1" applyFont="1" applyFill="1" applyBorder="1" applyAlignment="1">
      <alignment horizontal="center" vertical="center"/>
    </xf>
    <xf numFmtId="179" fontId="34" fillId="6" borderId="6" xfId="0" applyNumberFormat="1" applyFont="1" applyFill="1" applyBorder="1" applyAlignment="1">
      <alignment horizontal="center" vertical="center"/>
    </xf>
    <xf numFmtId="179" fontId="34" fillId="6" borderId="8" xfId="0" applyNumberFormat="1" applyFont="1" applyFill="1" applyBorder="1" applyAlignment="1">
      <alignment horizontal="center" vertical="center"/>
    </xf>
    <xf numFmtId="179" fontId="34" fillId="7" borderId="6" xfId="0" applyNumberFormat="1" applyFont="1" applyFill="1" applyBorder="1" applyAlignment="1">
      <alignment horizontal="center" vertical="center"/>
    </xf>
    <xf numFmtId="179" fontId="34" fillId="7" borderId="8" xfId="0" applyNumberFormat="1" applyFont="1" applyFill="1" applyBorder="1" applyAlignment="1">
      <alignment horizontal="center" vertical="center"/>
    </xf>
    <xf numFmtId="179" fontId="35" fillId="10" borderId="16" xfId="0" applyNumberFormat="1" applyFont="1" applyFill="1" applyBorder="1" applyAlignment="1">
      <alignment horizontal="center" vertical="center"/>
    </xf>
    <xf numFmtId="179" fontId="35" fillId="10" borderId="17" xfId="0" applyNumberFormat="1" applyFont="1" applyFill="1" applyBorder="1" applyAlignment="1">
      <alignment horizontal="center" vertical="center"/>
    </xf>
    <xf numFmtId="179" fontId="40" fillId="6" borderId="6" xfId="0" applyNumberFormat="1" applyFont="1" applyFill="1" applyBorder="1" applyAlignment="1">
      <alignment horizontal="center" vertical="center"/>
    </xf>
    <xf numFmtId="179" fontId="40" fillId="6" borderId="8" xfId="0" applyNumberFormat="1" applyFont="1" applyFill="1" applyBorder="1" applyAlignment="1">
      <alignment horizontal="center" vertical="center"/>
    </xf>
    <xf numFmtId="0" fontId="34" fillId="6" borderId="59" xfId="0" applyFont="1" applyFill="1" applyBorder="1" applyAlignment="1">
      <alignment horizontal="center" vertical="center" wrapText="1"/>
    </xf>
    <xf numFmtId="0" fontId="34" fillId="6" borderId="59" xfId="0" applyFont="1" applyFill="1" applyBorder="1" applyAlignment="1">
      <alignment horizontal="center" vertical="center"/>
    </xf>
    <xf numFmtId="179" fontId="40" fillId="6" borderId="11" xfId="0" applyNumberFormat="1" applyFont="1" applyFill="1" applyBorder="1" applyAlignment="1">
      <alignment horizontal="center" vertical="center"/>
    </xf>
    <xf numFmtId="179" fontId="40" fillId="6" borderId="12" xfId="0" applyNumberFormat="1" applyFont="1" applyFill="1" applyBorder="1" applyAlignment="1">
      <alignment horizontal="center" vertical="center"/>
    </xf>
    <xf numFmtId="179" fontId="35" fillId="6" borderId="11" xfId="0" applyNumberFormat="1" applyFont="1" applyFill="1" applyBorder="1" applyAlignment="1">
      <alignment horizontal="center" vertical="center"/>
    </xf>
    <xf numFmtId="179" fontId="35" fillId="6" borderId="12" xfId="0" applyNumberFormat="1" applyFont="1" applyFill="1" applyBorder="1" applyAlignment="1">
      <alignment horizontal="center" vertical="center"/>
    </xf>
    <xf numFmtId="179" fontId="35" fillId="6" borderId="6" xfId="0" applyNumberFormat="1" applyFont="1" applyFill="1" applyBorder="1" applyAlignment="1">
      <alignment horizontal="center" vertical="center"/>
    </xf>
    <xf numFmtId="179" fontId="35" fillId="6" borderId="8" xfId="0" applyNumberFormat="1" applyFont="1" applyFill="1" applyBorder="1" applyAlignment="1">
      <alignment horizontal="center" vertical="center"/>
    </xf>
    <xf numFmtId="179" fontId="35" fillId="6" borderId="64" xfId="0" applyNumberFormat="1" applyFont="1" applyFill="1" applyBorder="1" applyAlignment="1">
      <alignment horizontal="center" vertical="center"/>
    </xf>
    <xf numFmtId="179" fontId="35" fillId="6" borderId="63" xfId="0" applyNumberFormat="1" applyFont="1" applyFill="1" applyBorder="1" applyAlignment="1">
      <alignment horizontal="center" vertical="center"/>
    </xf>
    <xf numFmtId="179" fontId="40" fillId="6" borderId="16" xfId="0" applyNumberFormat="1" applyFont="1" applyFill="1" applyBorder="1" applyAlignment="1">
      <alignment horizontal="center" vertical="center"/>
    </xf>
    <xf numFmtId="179" fontId="40" fillId="6" borderId="17" xfId="0" applyNumberFormat="1" applyFont="1" applyFill="1" applyBorder="1" applyAlignment="1">
      <alignment horizontal="center" vertical="center"/>
    </xf>
    <xf numFmtId="0" fontId="34" fillId="6" borderId="61" xfId="0" applyFont="1" applyFill="1" applyBorder="1" applyAlignment="1">
      <alignment horizontal="center" vertical="center" wrapText="1"/>
    </xf>
    <xf numFmtId="0" fontId="34" fillId="6" borderId="62" xfId="0" applyFont="1" applyFill="1" applyBorder="1" applyAlignment="1">
      <alignment horizontal="center" vertical="center"/>
    </xf>
    <xf numFmtId="0" fontId="41" fillId="11" borderId="43" xfId="0" applyFont="1" applyFill="1" applyBorder="1" applyAlignment="1">
      <alignment horizontal="center" vertical="center"/>
    </xf>
    <xf numFmtId="0" fontId="41" fillId="11" borderId="36" xfId="0" applyFont="1" applyFill="1" applyBorder="1" applyAlignment="1">
      <alignment horizontal="center" vertical="center"/>
    </xf>
    <xf numFmtId="0" fontId="41" fillId="11" borderId="38" xfId="0" applyFont="1" applyFill="1" applyBorder="1" applyAlignment="1">
      <alignment horizontal="center" vertical="center"/>
    </xf>
    <xf numFmtId="177" fontId="41" fillId="11" borderId="68" xfId="0" applyNumberFormat="1" applyFont="1" applyFill="1" applyBorder="1" applyAlignment="1">
      <alignment horizontal="center" vertical="center"/>
    </xf>
    <xf numFmtId="177" fontId="41" fillId="11" borderId="30" xfId="0" applyNumberFormat="1" applyFont="1" applyFill="1" applyBorder="1" applyAlignment="1">
      <alignment horizontal="center" vertical="center"/>
    </xf>
    <xf numFmtId="177" fontId="41" fillId="11" borderId="29" xfId="0" applyNumberFormat="1" applyFont="1" applyFill="1" applyBorder="1" applyAlignment="1">
      <alignment horizontal="center" vertical="center"/>
    </xf>
    <xf numFmtId="0" fontId="34" fillId="6" borderId="72" xfId="0" applyFont="1" applyFill="1" applyBorder="1" applyAlignment="1">
      <alignment horizontal="center" vertical="center"/>
    </xf>
    <xf numFmtId="0" fontId="34" fillId="6" borderId="73" xfId="0" applyFont="1" applyFill="1" applyBorder="1" applyAlignment="1">
      <alignment horizontal="center" vertical="center"/>
    </xf>
    <xf numFmtId="0" fontId="34" fillId="0" borderId="66" xfId="0" applyFont="1" applyBorder="1" applyAlignment="1">
      <alignment horizontal="center" vertical="center"/>
    </xf>
    <xf numFmtId="0" fontId="34" fillId="6" borderId="65" xfId="0" applyFont="1" applyFill="1" applyBorder="1" applyAlignment="1">
      <alignment horizontal="center" vertical="center"/>
    </xf>
    <xf numFmtId="0" fontId="34" fillId="6" borderId="66" xfId="0" applyFont="1" applyFill="1" applyBorder="1" applyAlignment="1">
      <alignment horizontal="center" vertical="center"/>
    </xf>
    <xf numFmtId="0" fontId="34" fillId="6" borderId="56" xfId="0" applyFont="1" applyFill="1" applyBorder="1" applyAlignment="1">
      <alignment horizontal="center" vertical="center"/>
    </xf>
    <xf numFmtId="0" fontId="34" fillId="6" borderId="18" xfId="0" applyFont="1" applyFill="1" applyBorder="1" applyAlignment="1">
      <alignment horizontal="center" vertical="center" wrapText="1"/>
    </xf>
    <xf numFmtId="0" fontId="34" fillId="6" borderId="34" xfId="0" applyFont="1" applyFill="1" applyBorder="1" applyAlignment="1">
      <alignment horizontal="center" vertical="center" wrapText="1"/>
    </xf>
    <xf numFmtId="0" fontId="34" fillId="6" borderId="37" xfId="0" applyFont="1" applyFill="1" applyBorder="1" applyAlignment="1">
      <alignment horizontal="center" vertical="center" wrapText="1"/>
    </xf>
    <xf numFmtId="0" fontId="34" fillId="6" borderId="67" xfId="0" applyFont="1" applyFill="1" applyBorder="1" applyAlignment="1">
      <alignment horizontal="center" vertical="center" wrapText="1"/>
    </xf>
    <xf numFmtId="0" fontId="34" fillId="6" borderId="68" xfId="0" applyFont="1" applyFill="1" applyBorder="1" applyAlignment="1">
      <alignment horizontal="center" vertical="center" wrapText="1"/>
    </xf>
    <xf numFmtId="0" fontId="34" fillId="6" borderId="29" xfId="0" applyFont="1" applyFill="1" applyBorder="1" applyAlignment="1">
      <alignment horizontal="center" vertical="center" wrapText="1"/>
    </xf>
    <xf numFmtId="177" fontId="34" fillId="0" borderId="35" xfId="0" applyNumberFormat="1" applyFont="1" applyBorder="1" applyAlignment="1">
      <alignment horizontal="center" vertical="center"/>
    </xf>
    <xf numFmtId="177" fontId="34" fillId="0" borderId="10" xfId="0" applyNumberFormat="1" applyFont="1" applyBorder="1" applyAlignment="1">
      <alignment horizontal="center" vertical="center"/>
    </xf>
    <xf numFmtId="177" fontId="34" fillId="0" borderId="13" xfId="0" applyNumberFormat="1" applyFont="1" applyBorder="1" applyAlignment="1">
      <alignment horizontal="center" vertical="center"/>
    </xf>
    <xf numFmtId="0" fontId="34" fillId="0" borderId="35"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59"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4" xfId="0" applyFont="1" applyBorder="1" applyAlignment="1">
      <alignment horizontal="center" vertical="center" wrapText="1"/>
    </xf>
    <xf numFmtId="0" fontId="34" fillId="6" borderId="1" xfId="0" applyFont="1" applyFill="1" applyBorder="1" applyAlignment="1">
      <alignment horizontal="center" vertical="center"/>
    </xf>
    <xf numFmtId="0" fontId="34" fillId="6" borderId="54" xfId="0" applyFont="1" applyFill="1" applyBorder="1" applyAlignment="1">
      <alignment horizontal="center" vertical="center"/>
    </xf>
    <xf numFmtId="0" fontId="34" fillId="6" borderId="55" xfId="0" applyFont="1" applyFill="1" applyBorder="1" applyAlignment="1">
      <alignment horizontal="center" vertical="center"/>
    </xf>
    <xf numFmtId="0" fontId="53" fillId="17" borderId="41" xfId="0" applyFont="1" applyFill="1" applyBorder="1" applyAlignment="1">
      <alignment horizontal="center" vertical="center"/>
    </xf>
    <xf numFmtId="0" fontId="53" fillId="17" borderId="77" xfId="0" applyFont="1" applyFill="1" applyBorder="1" applyAlignment="1">
      <alignment horizontal="center" vertical="center"/>
    </xf>
    <xf numFmtId="0" fontId="54" fillId="0" borderId="12" xfId="0" applyFont="1" applyBorder="1" applyAlignment="1">
      <alignment horizontal="center" vertical="center"/>
    </xf>
    <xf numFmtId="0" fontId="54" fillId="0" borderId="13" xfId="0" applyFont="1" applyBorder="1" applyAlignment="1">
      <alignment horizontal="center" vertical="center"/>
    </xf>
    <xf numFmtId="0" fontId="54" fillId="0" borderId="17" xfId="0" applyFont="1" applyBorder="1" applyAlignment="1">
      <alignment horizontal="center" vertical="center"/>
    </xf>
    <xf numFmtId="0" fontId="54" fillId="0" borderId="58" xfId="0" applyFont="1" applyBorder="1" applyAlignment="1">
      <alignment horizontal="center" vertical="center"/>
    </xf>
    <xf numFmtId="0" fontId="45" fillId="0" borderId="0" xfId="0" applyFont="1" applyAlignment="1">
      <alignment vertical="center"/>
    </xf>
    <xf numFmtId="0" fontId="48" fillId="0" borderId="0" xfId="0" applyFont="1" applyAlignment="1">
      <alignment horizontal="right" vertical="center"/>
    </xf>
    <xf numFmtId="0" fontId="52" fillId="0" borderId="0" xfId="0" applyFont="1" applyAlignment="1">
      <alignment horizontal="center" vertical="center"/>
    </xf>
    <xf numFmtId="0" fontId="3" fillId="0" borderId="1" xfId="0" applyFont="1" applyBorder="1" applyAlignment="1">
      <alignment horizontal="left" vertical="center"/>
    </xf>
    <xf numFmtId="0" fontId="19" fillId="0" borderId="1" xfId="0" applyFont="1" applyBorder="1" applyAlignment="1">
      <alignment horizontal="left" vertical="center" wrapText="1"/>
    </xf>
    <xf numFmtId="0" fontId="19" fillId="0" borderId="1" xfId="0" applyFont="1" applyBorder="1" applyAlignment="1">
      <alignment horizontal="left" vertical="center"/>
    </xf>
    <xf numFmtId="0" fontId="17" fillId="0" borderId="1" xfId="0" applyFont="1" applyBorder="1" applyAlignment="1">
      <alignment horizontal="center" vertical="center" wrapText="1"/>
    </xf>
    <xf numFmtId="0" fontId="14" fillId="3" borderId="43" xfId="0" applyFont="1" applyFill="1" applyBorder="1" applyAlignment="1">
      <alignment horizontal="center" vertical="center"/>
    </xf>
    <xf numFmtId="0" fontId="14" fillId="3" borderId="36" xfId="0" applyFont="1" applyFill="1" applyBorder="1" applyAlignment="1">
      <alignment horizontal="center" vertical="center"/>
    </xf>
    <xf numFmtId="0" fontId="14" fillId="3" borderId="38" xfId="0" applyFont="1" applyFill="1" applyBorder="1" applyAlignment="1">
      <alignment horizontal="center" vertical="center"/>
    </xf>
    <xf numFmtId="0" fontId="17" fillId="3" borderId="36" xfId="0" applyFont="1" applyFill="1" applyBorder="1" applyAlignment="1">
      <alignment horizontal="center" vertical="center" wrapText="1"/>
    </xf>
    <xf numFmtId="0" fontId="17" fillId="3" borderId="38" xfId="0" applyFont="1" applyFill="1" applyBorder="1" applyAlignment="1">
      <alignment horizontal="center" vertical="center" wrapTex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5" fillId="0" borderId="1" xfId="0" applyFont="1" applyBorder="1" applyAlignment="1">
      <alignment horizontal="center" vertical="center"/>
    </xf>
    <xf numFmtId="0" fontId="3" fillId="0" borderId="4" xfId="0" applyFont="1" applyBorder="1" applyAlignment="1">
      <alignment horizontal="left" vertical="center" wrapText="1"/>
    </xf>
    <xf numFmtId="0" fontId="5" fillId="0" borderId="5" xfId="0" applyFont="1" applyBorder="1" applyAlignment="1">
      <alignment horizontal="center" vertical="center" shrinkToFit="1"/>
    </xf>
    <xf numFmtId="0" fontId="5" fillId="0" borderId="3" xfId="0" applyFont="1" applyBorder="1" applyAlignment="1">
      <alignment horizontal="center" vertical="center" shrinkToFit="1"/>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27" xfId="0" applyFont="1" applyBorder="1" applyAlignment="1">
      <alignment horizontal="center" vertical="center" textRotation="255"/>
    </xf>
    <xf numFmtId="0" fontId="5" fillId="0" borderId="28" xfId="0" applyFont="1" applyBorder="1" applyAlignment="1">
      <alignment horizontal="center" vertical="center" textRotation="255"/>
    </xf>
    <xf numFmtId="0" fontId="5" fillId="0" borderId="24" xfId="0" applyFont="1" applyBorder="1" applyAlignment="1">
      <alignment horizontal="center" vertical="center" textRotation="255"/>
    </xf>
    <xf numFmtId="0" fontId="4" fillId="0" borderId="0" xfId="0" applyFont="1" applyAlignment="1">
      <alignment horizontal="left" vertical="center" shrinkToFit="1"/>
    </xf>
    <xf numFmtId="0" fontId="0" fillId="0" borderId="0" xfId="0" applyAlignment="1">
      <alignment horizontal="left" vertical="center" shrinkToFit="1"/>
    </xf>
    <xf numFmtId="0" fontId="0" fillId="0" borderId="47" xfId="0" applyBorder="1" applyAlignment="1">
      <alignment horizontal="left" vertical="center" shrinkToFit="1"/>
    </xf>
    <xf numFmtId="0" fontId="5" fillId="0" borderId="35" xfId="0" applyFont="1" applyBorder="1" applyAlignment="1">
      <alignment horizontal="center" vertical="center"/>
    </xf>
    <xf numFmtId="0" fontId="5" fillId="0" borderId="10" xfId="0" applyFont="1" applyBorder="1" applyAlignment="1">
      <alignment horizontal="center" vertical="center"/>
    </xf>
    <xf numFmtId="0" fontId="5" fillId="0" borderId="37" xfId="0" applyFont="1" applyBorder="1" applyAlignment="1">
      <alignment horizontal="center" vertical="center"/>
    </xf>
    <xf numFmtId="0" fontId="5" fillId="0" borderId="0" xfId="0" applyFont="1" applyAlignment="1">
      <alignment horizontal="center" vertical="center"/>
    </xf>
    <xf numFmtId="0" fontId="8" fillId="0" borderId="33"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Alignment="1">
      <alignment horizontal="center" vertical="center"/>
    </xf>
  </cellXfs>
  <cellStyles count="3">
    <cellStyle name="パーセント" xfId="2" builtinId="5"/>
    <cellStyle name="標準" xfId="0" builtinId="0"/>
    <cellStyle name="標準 2" xfId="1" xr:uid="{00000000-0005-0000-0000-00000100000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Medium9"/>
  <colors>
    <mruColors>
      <color rgb="FFFFFFCC"/>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0</xdr:colOff>
      <xdr:row>6</xdr:row>
      <xdr:rowOff>6350</xdr:rowOff>
    </xdr:from>
    <xdr:to>
      <xdr:col>8</xdr:col>
      <xdr:colOff>0</xdr:colOff>
      <xdr:row>6</xdr:row>
      <xdr:rowOff>158750</xdr:rowOff>
    </xdr:to>
    <xdr:sp macro="" textlink="">
      <xdr:nvSpPr>
        <xdr:cNvPr id="2" name="Text Box 2">
          <a:extLst>
            <a:ext uri="{FF2B5EF4-FFF2-40B4-BE49-F238E27FC236}">
              <a16:creationId xmlns:a16="http://schemas.microsoft.com/office/drawing/2014/main" id="{961413BC-8962-4628-9E04-4BECF036916A}"/>
            </a:ext>
          </a:extLst>
        </xdr:cNvPr>
        <xdr:cNvSpPr txBox="1">
          <a:spLocks noChangeArrowheads="1"/>
        </xdr:cNvSpPr>
      </xdr:nvSpPr>
      <xdr:spPr bwMode="auto">
        <a:xfrm>
          <a:off x="4070350" y="984250"/>
          <a:ext cx="742950" cy="152400"/>
        </a:xfrm>
        <a:prstGeom prst="rect">
          <a:avLst/>
        </a:prstGeom>
        <a:solidFill>
          <a:srgbClr val="FFFF00"/>
        </a:solidFill>
        <a:ln w="9525">
          <a:solidFill>
            <a:srgbClr val="000000"/>
          </a:solidFill>
          <a:miter lim="800000"/>
          <a:headEnd/>
          <a:tailEnd/>
        </a:ln>
      </xdr:spPr>
    </xdr:sp>
    <xdr:clientData/>
  </xdr:twoCellAnchor>
  <xdr:twoCellAnchor>
    <xdr:from>
      <xdr:col>11</xdr:col>
      <xdr:colOff>18144</xdr:colOff>
      <xdr:row>139</xdr:row>
      <xdr:rowOff>18143</xdr:rowOff>
    </xdr:from>
    <xdr:to>
      <xdr:col>16</xdr:col>
      <xdr:colOff>653144</xdr:colOff>
      <xdr:row>143</xdr:row>
      <xdr:rowOff>90714</xdr:rowOff>
    </xdr:to>
    <xdr:sp macro="" textlink="">
      <xdr:nvSpPr>
        <xdr:cNvPr id="3" name="角丸四角形吹き出し 2">
          <a:extLst>
            <a:ext uri="{FF2B5EF4-FFF2-40B4-BE49-F238E27FC236}">
              <a16:creationId xmlns:a16="http://schemas.microsoft.com/office/drawing/2014/main" id="{3DADBCFA-1867-404D-8991-E317343EE12A}"/>
            </a:ext>
          </a:extLst>
        </xdr:cNvPr>
        <xdr:cNvSpPr/>
      </xdr:nvSpPr>
      <xdr:spPr>
        <a:xfrm>
          <a:off x="7288894" y="23494093"/>
          <a:ext cx="4730750" cy="745671"/>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6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コンセント</a:t>
          </a: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の欄がマイナス値となっていないこと。</a:t>
          </a:r>
        </a:p>
      </xdr:txBody>
    </xdr:sp>
    <xdr:clientData fPrintsWithSheet="0"/>
  </xdr:twoCellAnchor>
  <xdr:twoCellAnchor>
    <xdr:from>
      <xdr:col>18</xdr:col>
      <xdr:colOff>698499</xdr:colOff>
      <xdr:row>17</xdr:row>
      <xdr:rowOff>148863</xdr:rowOff>
    </xdr:from>
    <xdr:to>
      <xdr:col>36</xdr:col>
      <xdr:colOff>144230</xdr:colOff>
      <xdr:row>23</xdr:row>
      <xdr:rowOff>129695</xdr:rowOff>
    </xdr:to>
    <xdr:sp macro="" textlink="">
      <xdr:nvSpPr>
        <xdr:cNvPr id="4" name="テキスト ボックス 3">
          <a:extLst>
            <a:ext uri="{FF2B5EF4-FFF2-40B4-BE49-F238E27FC236}">
              <a16:creationId xmlns:a16="http://schemas.microsoft.com/office/drawing/2014/main" id="{76A0781D-91DA-444B-8614-F6A4D45F2772}"/>
            </a:ext>
          </a:extLst>
        </xdr:cNvPr>
        <xdr:cNvSpPr txBox="1"/>
      </xdr:nvSpPr>
      <xdr:spPr>
        <a:xfrm>
          <a:off x="13398499" y="3101613"/>
          <a:ext cx="6900631" cy="102223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0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9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9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ja-JP" altLang="en-US" sz="1400"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6</xdr:row>
      <xdr:rowOff>6350</xdr:rowOff>
    </xdr:from>
    <xdr:to>
      <xdr:col>8</xdr:col>
      <xdr:colOff>0</xdr:colOff>
      <xdr:row>6</xdr:row>
      <xdr:rowOff>158750</xdr:rowOff>
    </xdr:to>
    <xdr:sp macro="" textlink="">
      <xdr:nvSpPr>
        <xdr:cNvPr id="2" name="Text Box 2">
          <a:extLst>
            <a:ext uri="{FF2B5EF4-FFF2-40B4-BE49-F238E27FC236}">
              <a16:creationId xmlns:a16="http://schemas.microsoft.com/office/drawing/2014/main" id="{9D974E17-DC6F-47D2-9037-0248CACC095C}"/>
            </a:ext>
          </a:extLst>
        </xdr:cNvPr>
        <xdr:cNvSpPr txBox="1">
          <a:spLocks noChangeArrowheads="1"/>
        </xdr:cNvSpPr>
      </xdr:nvSpPr>
      <xdr:spPr bwMode="auto">
        <a:xfrm>
          <a:off x="4070350" y="984250"/>
          <a:ext cx="742950" cy="152400"/>
        </a:xfrm>
        <a:prstGeom prst="rect">
          <a:avLst/>
        </a:prstGeom>
        <a:solidFill>
          <a:srgbClr val="FFFF00"/>
        </a:solidFill>
        <a:ln w="9525">
          <a:solidFill>
            <a:srgbClr val="000000"/>
          </a:solidFill>
          <a:miter lim="800000"/>
          <a:headEnd/>
          <a:tailEnd/>
        </a:ln>
      </xdr:spPr>
    </xdr:sp>
    <xdr:clientData/>
  </xdr:twoCellAnchor>
  <xdr:twoCellAnchor>
    <xdr:from>
      <xdr:col>11</xdr:col>
      <xdr:colOff>141604</xdr:colOff>
      <xdr:row>139</xdr:row>
      <xdr:rowOff>18143</xdr:rowOff>
    </xdr:from>
    <xdr:to>
      <xdr:col>16</xdr:col>
      <xdr:colOff>653143</xdr:colOff>
      <xdr:row>144</xdr:row>
      <xdr:rowOff>136071</xdr:rowOff>
    </xdr:to>
    <xdr:sp macro="" textlink="">
      <xdr:nvSpPr>
        <xdr:cNvPr id="3" name="角丸四角形吹き出し 2">
          <a:extLst>
            <a:ext uri="{FF2B5EF4-FFF2-40B4-BE49-F238E27FC236}">
              <a16:creationId xmlns:a16="http://schemas.microsoft.com/office/drawing/2014/main" id="{5FEED7C3-465B-4E8C-9620-2018EF875F76}"/>
            </a:ext>
          </a:extLst>
        </xdr:cNvPr>
        <xdr:cNvSpPr/>
      </xdr:nvSpPr>
      <xdr:spPr>
        <a:xfrm>
          <a:off x="7183754" y="23494093"/>
          <a:ext cx="4226289" cy="956128"/>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6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コンセント</a:t>
          </a: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の欄がマイナス値となっていないこと。</a:t>
          </a:r>
        </a:p>
      </xdr:txBody>
    </xdr:sp>
    <xdr:clientData/>
  </xdr:twoCellAnchor>
  <xdr:twoCellAnchor>
    <xdr:from>
      <xdr:col>18</xdr:col>
      <xdr:colOff>9072</xdr:colOff>
      <xdr:row>17</xdr:row>
      <xdr:rowOff>157933</xdr:rowOff>
    </xdr:from>
    <xdr:to>
      <xdr:col>24</xdr:col>
      <xdr:colOff>208645</xdr:colOff>
      <xdr:row>27</xdr:row>
      <xdr:rowOff>117928</xdr:rowOff>
    </xdr:to>
    <xdr:sp macro="" textlink="">
      <xdr:nvSpPr>
        <xdr:cNvPr id="4" name="テキスト ボックス 3">
          <a:extLst>
            <a:ext uri="{FF2B5EF4-FFF2-40B4-BE49-F238E27FC236}">
              <a16:creationId xmlns:a16="http://schemas.microsoft.com/office/drawing/2014/main" id="{E9758F85-1A17-430F-B4B6-59CDA5F6C9CD}"/>
            </a:ext>
          </a:extLst>
        </xdr:cNvPr>
        <xdr:cNvSpPr txBox="1"/>
      </xdr:nvSpPr>
      <xdr:spPr>
        <a:xfrm>
          <a:off x="12023272" y="3110683"/>
          <a:ext cx="3304723" cy="168719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0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9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9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ja-JP" altLang="en-US" sz="1400"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11</xdr:col>
      <xdr:colOff>161636</xdr:colOff>
      <xdr:row>2</xdr:row>
      <xdr:rowOff>80818</xdr:rowOff>
    </xdr:from>
    <xdr:to>
      <xdr:col>14</xdr:col>
      <xdr:colOff>380134</xdr:colOff>
      <xdr:row>6</xdr:row>
      <xdr:rowOff>66675</xdr:rowOff>
    </xdr:to>
    <xdr:sp macro="" textlink="">
      <xdr:nvSpPr>
        <xdr:cNvPr id="5" name="AutoShape 68">
          <a:extLst>
            <a:ext uri="{FF2B5EF4-FFF2-40B4-BE49-F238E27FC236}">
              <a16:creationId xmlns:a16="http://schemas.microsoft.com/office/drawing/2014/main" id="{1EC16379-5B67-46A4-90E4-B55BF080C034}"/>
            </a:ext>
          </a:extLst>
        </xdr:cNvPr>
        <xdr:cNvSpPr>
          <a:spLocks noChangeArrowheads="1"/>
        </xdr:cNvSpPr>
      </xdr:nvSpPr>
      <xdr:spPr bwMode="auto">
        <a:xfrm>
          <a:off x="7203786" y="455468"/>
          <a:ext cx="2447348" cy="589107"/>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6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6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8</xdr:col>
      <xdr:colOff>444500</xdr:colOff>
      <xdr:row>16</xdr:row>
      <xdr:rowOff>0</xdr:rowOff>
    </xdr:from>
    <xdr:to>
      <xdr:col>12</xdr:col>
      <xdr:colOff>653598</xdr:colOff>
      <xdr:row>23</xdr:row>
      <xdr:rowOff>143977</xdr:rowOff>
    </xdr:to>
    <xdr:sp macro="" textlink="">
      <xdr:nvSpPr>
        <xdr:cNvPr id="6" name="角丸四角形吹き出し 2">
          <a:extLst>
            <a:ext uri="{FF2B5EF4-FFF2-40B4-BE49-F238E27FC236}">
              <a16:creationId xmlns:a16="http://schemas.microsoft.com/office/drawing/2014/main" id="{D450C1FE-E0B9-4A01-8FBE-6F5947F9474D}"/>
            </a:ext>
          </a:extLst>
        </xdr:cNvPr>
        <xdr:cNvSpPr/>
      </xdr:nvSpPr>
      <xdr:spPr>
        <a:xfrm>
          <a:off x="5257800" y="2774950"/>
          <a:ext cx="3180898" cy="1363177"/>
        </a:xfrm>
        <a:prstGeom prst="wedgeRoundRectCallout">
          <a:avLst>
            <a:gd name="adj1" fmla="val -78569"/>
            <a:gd name="adj2" fmla="val 126244"/>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600" b="1">
              <a:solidFill>
                <a:srgbClr val="FF0000"/>
              </a:solidFill>
              <a:latin typeface="+mn-lt"/>
              <a:ea typeface="+mn-ea"/>
              <a:cs typeface="+mn-cs"/>
            </a:rPr>
            <a:t>本シートの室内機は、図面・見積書と同一であること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85726</xdr:colOff>
      <xdr:row>27</xdr:row>
      <xdr:rowOff>38243</xdr:rowOff>
    </xdr:from>
    <xdr:ext cx="3905250" cy="323564"/>
    <xdr:sp macro="" textlink="">
      <xdr:nvSpPr>
        <xdr:cNvPr id="2" name="フローチャート: 代替処理 1">
          <a:extLst>
            <a:ext uri="{FF2B5EF4-FFF2-40B4-BE49-F238E27FC236}">
              <a16:creationId xmlns:a16="http://schemas.microsoft.com/office/drawing/2014/main" id="{D0BEC5EE-5257-4A8F-A2D7-03F809809CAC}"/>
            </a:ext>
          </a:extLst>
        </xdr:cNvPr>
        <xdr:cNvSpPr/>
      </xdr:nvSpPr>
      <xdr:spPr>
        <a:xfrm>
          <a:off x="4029076" y="5657993"/>
          <a:ext cx="3905250" cy="323564"/>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ctr"/>
          <a:r>
            <a:rPr kumimoji="1" lang="ja-JP" altLang="en-US" sz="1200" b="1">
              <a:solidFill>
                <a:srgbClr val="FF0000"/>
              </a:solidFill>
            </a:rPr>
            <a:t>台数・能力の両方が「ＯＫ」となるように室内機を選定する</a:t>
          </a:r>
        </a:p>
      </xdr:txBody>
    </xdr:sp>
    <xdr:clientData/>
  </xdr:oneCellAnchor>
  <xdr:twoCellAnchor>
    <xdr:from>
      <xdr:col>6</xdr:col>
      <xdr:colOff>457200</xdr:colOff>
      <xdr:row>35</xdr:row>
      <xdr:rowOff>166946</xdr:rowOff>
    </xdr:from>
    <xdr:to>
      <xdr:col>10</xdr:col>
      <xdr:colOff>361950</xdr:colOff>
      <xdr:row>39</xdr:row>
      <xdr:rowOff>190500</xdr:rowOff>
    </xdr:to>
    <xdr:sp macro="" textlink="">
      <xdr:nvSpPr>
        <xdr:cNvPr id="3" name="角丸四角形吹き出し 2">
          <a:extLst>
            <a:ext uri="{FF2B5EF4-FFF2-40B4-BE49-F238E27FC236}">
              <a16:creationId xmlns:a16="http://schemas.microsoft.com/office/drawing/2014/main" id="{13C099B9-57BA-4896-A180-252DEAA61272}"/>
            </a:ext>
          </a:extLst>
        </xdr:cNvPr>
        <xdr:cNvSpPr/>
      </xdr:nvSpPr>
      <xdr:spPr>
        <a:xfrm>
          <a:off x="4857750" y="7329746"/>
          <a:ext cx="2813050" cy="79825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twoCellAnchor>
    <xdr:from>
      <xdr:col>8</xdr:col>
      <xdr:colOff>547688</xdr:colOff>
      <xdr:row>0</xdr:row>
      <xdr:rowOff>142875</xdr:rowOff>
    </xdr:from>
    <xdr:to>
      <xdr:col>10</xdr:col>
      <xdr:colOff>666750</xdr:colOff>
      <xdr:row>3</xdr:row>
      <xdr:rowOff>23812</xdr:rowOff>
    </xdr:to>
    <xdr:sp macro="" textlink="">
      <xdr:nvSpPr>
        <xdr:cNvPr id="4" name="AutoShape 68">
          <a:extLst>
            <a:ext uri="{FF2B5EF4-FFF2-40B4-BE49-F238E27FC236}">
              <a16:creationId xmlns:a16="http://schemas.microsoft.com/office/drawing/2014/main" id="{75FEB63D-4494-4042-BEAA-760C1C5520F1}"/>
            </a:ext>
          </a:extLst>
        </xdr:cNvPr>
        <xdr:cNvSpPr>
          <a:spLocks noChangeArrowheads="1"/>
        </xdr:cNvSpPr>
      </xdr:nvSpPr>
      <xdr:spPr bwMode="auto">
        <a:xfrm>
          <a:off x="6154738" y="142875"/>
          <a:ext cx="1820862" cy="452437"/>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1">
          <a:extLst>
            <a:ext uri="{FF2B5EF4-FFF2-40B4-BE49-F238E27FC236}">
              <a16:creationId xmlns:a16="http://schemas.microsoft.com/office/drawing/2014/main" id="{00000000-0008-0000-0000-000002000000}"/>
            </a:ext>
          </a:extLst>
        </xdr:cNvPr>
        <xdr:cNvSpPr/>
      </xdr:nvSpPr>
      <xdr:spPr>
        <a:xfrm>
          <a:off x="3272790" y="8538210"/>
          <a:ext cx="90868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a:off x="3581400" y="819150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B552F31F-0B97-405B-A8D7-98DE88966E80}"/>
            </a:ext>
          </a:extLst>
        </xdr:cNvPr>
        <xdr:cNvSpPr/>
      </xdr:nvSpPr>
      <xdr:spPr>
        <a:xfrm>
          <a:off x="3994150" y="10229850"/>
          <a:ext cx="170497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761999</xdr:colOff>
      <xdr:row>2</xdr:row>
      <xdr:rowOff>275167</xdr:rowOff>
    </xdr:from>
    <xdr:to>
      <xdr:col>11</xdr:col>
      <xdr:colOff>823560</xdr:colOff>
      <xdr:row>4</xdr:row>
      <xdr:rowOff>74612</xdr:rowOff>
    </xdr:to>
    <xdr:sp macro="" textlink="">
      <xdr:nvSpPr>
        <xdr:cNvPr id="3" name="AutoShape 68">
          <a:extLst>
            <a:ext uri="{FF2B5EF4-FFF2-40B4-BE49-F238E27FC236}">
              <a16:creationId xmlns:a16="http://schemas.microsoft.com/office/drawing/2014/main" id="{77EB6EEC-72FD-449E-B9EF-F491391A5BFB}"/>
            </a:ext>
          </a:extLst>
        </xdr:cNvPr>
        <xdr:cNvSpPr>
          <a:spLocks noChangeArrowheads="1"/>
        </xdr:cNvSpPr>
      </xdr:nvSpPr>
      <xdr:spPr bwMode="auto">
        <a:xfrm>
          <a:off x="6547555" y="635000"/>
          <a:ext cx="1811338" cy="455612"/>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6</xdr:col>
      <xdr:colOff>571500</xdr:colOff>
      <xdr:row>19</xdr:row>
      <xdr:rowOff>169333</xdr:rowOff>
    </xdr:from>
    <xdr:to>
      <xdr:col>10</xdr:col>
      <xdr:colOff>173920</xdr:colOff>
      <xdr:row>23</xdr:row>
      <xdr:rowOff>90229</xdr:rowOff>
    </xdr:to>
    <xdr:sp macro="" textlink="">
      <xdr:nvSpPr>
        <xdr:cNvPr id="4" name="角丸四角形吹き出し 2">
          <a:extLst>
            <a:ext uri="{FF2B5EF4-FFF2-40B4-BE49-F238E27FC236}">
              <a16:creationId xmlns:a16="http://schemas.microsoft.com/office/drawing/2014/main" id="{042C9262-B403-4A1C-AFBE-DD4FD3C8913D}"/>
            </a:ext>
          </a:extLst>
        </xdr:cNvPr>
        <xdr:cNvSpPr/>
      </xdr:nvSpPr>
      <xdr:spPr>
        <a:xfrm>
          <a:off x="3845278" y="4826000"/>
          <a:ext cx="2911475" cy="852229"/>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228600</xdr:colOff>
      <xdr:row>1</xdr:row>
      <xdr:rowOff>144780</xdr:rowOff>
    </xdr:from>
    <xdr:to>
      <xdr:col>9</xdr:col>
      <xdr:colOff>373380</xdr:colOff>
      <xdr:row>7</xdr:row>
      <xdr:rowOff>121920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7505700" y="373380"/>
          <a:ext cx="1973580" cy="134874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latin typeface="游ゴシック" panose="020B0400000000000000" pitchFamily="50" charset="-128"/>
              <a:ea typeface="游ゴシック" panose="020B0400000000000000" pitchFamily="50" charset="-128"/>
            </a:rPr>
            <a:t>〇変更箇所の対象</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・黄色ハッチングのセル</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〇変更内容</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・修正内容を赤字で表示</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8</xdr:col>
      <xdr:colOff>544499</xdr:colOff>
      <xdr:row>48</xdr:row>
      <xdr:rowOff>18247</xdr:rowOff>
    </xdr:to>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167640"/>
          <a:ext cx="5421299" cy="7897327"/>
        </a:xfrm>
        <a:prstGeom prst="rect">
          <a:avLst/>
        </a:prstGeom>
      </xdr:spPr>
    </xdr:pic>
    <xdr:clientData/>
  </xdr:twoCellAnchor>
  <xdr:twoCellAnchor editAs="oneCell">
    <xdr:from>
      <xdr:col>10</xdr:col>
      <xdr:colOff>510541</xdr:colOff>
      <xdr:row>1</xdr:row>
      <xdr:rowOff>160020</xdr:rowOff>
    </xdr:from>
    <xdr:to>
      <xdr:col>20</xdr:col>
      <xdr:colOff>579121</xdr:colOff>
      <xdr:row>11</xdr:row>
      <xdr:rowOff>119813</xdr:rowOff>
    </xdr:to>
    <xdr:pic>
      <xdr:nvPicPr>
        <xdr:cNvPr id="3" name="図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6606541" y="327660"/>
          <a:ext cx="6164580" cy="163619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91440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8246745" y="0"/>
          <a:ext cx="1819275" cy="4267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2660D-054B-4B0A-8CEA-ABF00C52F888}">
  <sheetPr>
    <pageSetUpPr fitToPage="1"/>
  </sheetPr>
  <dimension ref="B1:AD154"/>
  <sheetViews>
    <sheetView view="pageBreakPreview" topLeftCell="A35" zoomScale="60" zoomScaleNormal="80" workbookViewId="0">
      <selection activeCell="S80" sqref="S80"/>
    </sheetView>
  </sheetViews>
  <sheetFormatPr defaultColWidth="9" defaultRowHeight="13" outlineLevelCol="1"/>
  <cols>
    <col min="1" max="1" width="3.08984375" style="126" customWidth="1"/>
    <col min="2" max="2" width="19.6328125" style="126" customWidth="1"/>
    <col min="3" max="3" width="10.6328125" style="126" customWidth="1"/>
    <col min="4" max="4" width="12" style="126" hidden="1" customWidth="1" outlineLevel="1"/>
    <col min="5" max="5" width="4.7265625" style="126" customWidth="1" collapsed="1"/>
    <col min="6" max="6" width="9.54296875" style="126" customWidth="1"/>
    <col min="7" max="8" width="10.6328125" style="126" customWidth="1"/>
    <col min="9" max="13" width="11.7265625" style="126" customWidth="1"/>
    <col min="14" max="16" width="11.7265625" style="128" customWidth="1"/>
    <col min="17" max="17" width="11.7265625" style="126" customWidth="1"/>
    <col min="18" max="18" width="7.36328125" style="126" bestFit="1" customWidth="1"/>
    <col min="19" max="19" width="15.36328125" style="126" customWidth="1"/>
    <col min="20" max="20" width="4.453125" style="126" customWidth="1"/>
    <col min="21" max="21" width="5.08984375" style="126" bestFit="1" customWidth="1"/>
    <col min="22" max="22" width="9" style="126"/>
    <col min="23" max="23" width="5.453125" style="126" bestFit="1" customWidth="1"/>
    <col min="24" max="26" width="5.08984375" style="126" bestFit="1" customWidth="1"/>
    <col min="27" max="27" width="7.36328125" style="126" bestFit="1" customWidth="1"/>
    <col min="28" max="30" width="5.08984375" style="126" bestFit="1" customWidth="1"/>
    <col min="31" max="31" width="4" style="126" bestFit="1" customWidth="1"/>
    <col min="32" max="37" width="5.08984375" style="126" bestFit="1" customWidth="1"/>
    <col min="38" max="256" width="9" style="126"/>
    <col min="257" max="257" width="3.08984375" style="126" customWidth="1"/>
    <col min="258" max="258" width="19.6328125" style="126" customWidth="1"/>
    <col min="259" max="259" width="10.6328125" style="126" customWidth="1"/>
    <col min="260" max="260" width="0" style="126" hidden="1" customWidth="1"/>
    <col min="261" max="261" width="4.7265625" style="126" customWidth="1"/>
    <col min="262" max="262" width="9.54296875" style="126" customWidth="1"/>
    <col min="263" max="273" width="10.6328125" style="126" customWidth="1"/>
    <col min="274" max="274" width="7.36328125" style="126" bestFit="1" customWidth="1"/>
    <col min="275" max="275" width="15.36328125" style="126" customWidth="1"/>
    <col min="276" max="276" width="4.453125" style="126" customWidth="1"/>
    <col min="277" max="277" width="5.08984375" style="126" bestFit="1" customWidth="1"/>
    <col min="278" max="278" width="9" style="126"/>
    <col min="279" max="279" width="5.453125" style="126" bestFit="1" customWidth="1"/>
    <col min="280" max="282" width="5.08984375" style="126" bestFit="1" customWidth="1"/>
    <col min="283" max="283" width="7.36328125" style="126" bestFit="1" customWidth="1"/>
    <col min="284" max="286" width="5.08984375" style="126" bestFit="1" customWidth="1"/>
    <col min="287" max="287" width="4" style="126" bestFit="1" customWidth="1"/>
    <col min="288" max="293" width="5.08984375" style="126" bestFit="1" customWidth="1"/>
    <col min="294" max="512" width="9" style="126"/>
    <col min="513" max="513" width="3.08984375" style="126" customWidth="1"/>
    <col min="514" max="514" width="19.6328125" style="126" customWidth="1"/>
    <col min="515" max="515" width="10.6328125" style="126" customWidth="1"/>
    <col min="516" max="516" width="0" style="126" hidden="1" customWidth="1"/>
    <col min="517" max="517" width="4.7265625" style="126" customWidth="1"/>
    <col min="518" max="518" width="9.54296875" style="126" customWidth="1"/>
    <col min="519" max="529" width="10.6328125" style="126" customWidth="1"/>
    <col min="530" max="530" width="7.36328125" style="126" bestFit="1" customWidth="1"/>
    <col min="531" max="531" width="15.36328125" style="126" customWidth="1"/>
    <col min="532" max="532" width="4.453125" style="126" customWidth="1"/>
    <col min="533" max="533" width="5.08984375" style="126" bestFit="1" customWidth="1"/>
    <col min="534" max="534" width="9" style="126"/>
    <col min="535" max="535" width="5.453125" style="126" bestFit="1" customWidth="1"/>
    <col min="536" max="538" width="5.08984375" style="126" bestFit="1" customWidth="1"/>
    <col min="539" max="539" width="7.36328125" style="126" bestFit="1" customWidth="1"/>
    <col min="540" max="542" width="5.08984375" style="126" bestFit="1" customWidth="1"/>
    <col min="543" max="543" width="4" style="126" bestFit="1" customWidth="1"/>
    <col min="544" max="549" width="5.08984375" style="126" bestFit="1" customWidth="1"/>
    <col min="550" max="768" width="9" style="126"/>
    <col min="769" max="769" width="3.08984375" style="126" customWidth="1"/>
    <col min="770" max="770" width="19.6328125" style="126" customWidth="1"/>
    <col min="771" max="771" width="10.6328125" style="126" customWidth="1"/>
    <col min="772" max="772" width="0" style="126" hidden="1" customWidth="1"/>
    <col min="773" max="773" width="4.7265625" style="126" customWidth="1"/>
    <col min="774" max="774" width="9.54296875" style="126" customWidth="1"/>
    <col min="775" max="785" width="10.6328125" style="126" customWidth="1"/>
    <col min="786" max="786" width="7.36328125" style="126" bestFit="1" customWidth="1"/>
    <col min="787" max="787" width="15.36328125" style="126" customWidth="1"/>
    <col min="788" max="788" width="4.453125" style="126" customWidth="1"/>
    <col min="789" max="789" width="5.08984375" style="126" bestFit="1" customWidth="1"/>
    <col min="790" max="790" width="9" style="126"/>
    <col min="791" max="791" width="5.453125" style="126" bestFit="1" customWidth="1"/>
    <col min="792" max="794" width="5.08984375" style="126" bestFit="1" customWidth="1"/>
    <col min="795" max="795" width="7.36328125" style="126" bestFit="1" customWidth="1"/>
    <col min="796" max="798" width="5.08984375" style="126" bestFit="1" customWidth="1"/>
    <col min="799" max="799" width="4" style="126" bestFit="1" customWidth="1"/>
    <col min="800" max="805" width="5.08984375" style="126" bestFit="1" customWidth="1"/>
    <col min="806" max="1024" width="9" style="126"/>
    <col min="1025" max="1025" width="3.08984375" style="126" customWidth="1"/>
    <col min="1026" max="1026" width="19.6328125" style="126" customWidth="1"/>
    <col min="1027" max="1027" width="10.6328125" style="126" customWidth="1"/>
    <col min="1028" max="1028" width="0" style="126" hidden="1" customWidth="1"/>
    <col min="1029" max="1029" width="4.7265625" style="126" customWidth="1"/>
    <col min="1030" max="1030" width="9.54296875" style="126" customWidth="1"/>
    <col min="1031" max="1041" width="10.6328125" style="126" customWidth="1"/>
    <col min="1042" max="1042" width="7.36328125" style="126" bestFit="1" customWidth="1"/>
    <col min="1043" max="1043" width="15.36328125" style="126" customWidth="1"/>
    <col min="1044" max="1044" width="4.453125" style="126" customWidth="1"/>
    <col min="1045" max="1045" width="5.08984375" style="126" bestFit="1" customWidth="1"/>
    <col min="1046" max="1046" width="9" style="126"/>
    <col min="1047" max="1047" width="5.453125" style="126" bestFit="1" customWidth="1"/>
    <col min="1048" max="1050" width="5.08984375" style="126" bestFit="1" customWidth="1"/>
    <col min="1051" max="1051" width="7.36328125" style="126" bestFit="1" customWidth="1"/>
    <col min="1052" max="1054" width="5.08984375" style="126" bestFit="1" customWidth="1"/>
    <col min="1055" max="1055" width="4" style="126" bestFit="1" customWidth="1"/>
    <col min="1056" max="1061" width="5.08984375" style="126" bestFit="1" customWidth="1"/>
    <col min="1062" max="1280" width="9" style="126"/>
    <col min="1281" max="1281" width="3.08984375" style="126" customWidth="1"/>
    <col min="1282" max="1282" width="19.6328125" style="126" customWidth="1"/>
    <col min="1283" max="1283" width="10.6328125" style="126" customWidth="1"/>
    <col min="1284" max="1284" width="0" style="126" hidden="1" customWidth="1"/>
    <col min="1285" max="1285" width="4.7265625" style="126" customWidth="1"/>
    <col min="1286" max="1286" width="9.54296875" style="126" customWidth="1"/>
    <col min="1287" max="1297" width="10.6328125" style="126" customWidth="1"/>
    <col min="1298" max="1298" width="7.36328125" style="126" bestFit="1" customWidth="1"/>
    <col min="1299" max="1299" width="15.36328125" style="126" customWidth="1"/>
    <col min="1300" max="1300" width="4.453125" style="126" customWidth="1"/>
    <col min="1301" max="1301" width="5.08984375" style="126" bestFit="1" customWidth="1"/>
    <col min="1302" max="1302" width="9" style="126"/>
    <col min="1303" max="1303" width="5.453125" style="126" bestFit="1" customWidth="1"/>
    <col min="1304" max="1306" width="5.08984375" style="126" bestFit="1" customWidth="1"/>
    <col min="1307" max="1307" width="7.36328125" style="126" bestFit="1" customWidth="1"/>
    <col min="1308" max="1310" width="5.08984375" style="126" bestFit="1" customWidth="1"/>
    <col min="1311" max="1311" width="4" style="126" bestFit="1" customWidth="1"/>
    <col min="1312" max="1317" width="5.08984375" style="126" bestFit="1" customWidth="1"/>
    <col min="1318" max="1536" width="9" style="126"/>
    <col min="1537" max="1537" width="3.08984375" style="126" customWidth="1"/>
    <col min="1538" max="1538" width="19.6328125" style="126" customWidth="1"/>
    <col min="1539" max="1539" width="10.6328125" style="126" customWidth="1"/>
    <col min="1540" max="1540" width="0" style="126" hidden="1" customWidth="1"/>
    <col min="1541" max="1541" width="4.7265625" style="126" customWidth="1"/>
    <col min="1542" max="1542" width="9.54296875" style="126" customWidth="1"/>
    <col min="1543" max="1553" width="10.6328125" style="126" customWidth="1"/>
    <col min="1554" max="1554" width="7.36328125" style="126" bestFit="1" customWidth="1"/>
    <col min="1555" max="1555" width="15.36328125" style="126" customWidth="1"/>
    <col min="1556" max="1556" width="4.453125" style="126" customWidth="1"/>
    <col min="1557" max="1557" width="5.08984375" style="126" bestFit="1" customWidth="1"/>
    <col min="1558" max="1558" width="9" style="126"/>
    <col min="1559" max="1559" width="5.453125" style="126" bestFit="1" customWidth="1"/>
    <col min="1560" max="1562" width="5.08984375" style="126" bestFit="1" customWidth="1"/>
    <col min="1563" max="1563" width="7.36328125" style="126" bestFit="1" customWidth="1"/>
    <col min="1564" max="1566" width="5.08984375" style="126" bestFit="1" customWidth="1"/>
    <col min="1567" max="1567" width="4" style="126" bestFit="1" customWidth="1"/>
    <col min="1568" max="1573" width="5.08984375" style="126" bestFit="1" customWidth="1"/>
    <col min="1574" max="1792" width="9" style="126"/>
    <col min="1793" max="1793" width="3.08984375" style="126" customWidth="1"/>
    <col min="1794" max="1794" width="19.6328125" style="126" customWidth="1"/>
    <col min="1795" max="1795" width="10.6328125" style="126" customWidth="1"/>
    <col min="1796" max="1796" width="0" style="126" hidden="1" customWidth="1"/>
    <col min="1797" max="1797" width="4.7265625" style="126" customWidth="1"/>
    <col min="1798" max="1798" width="9.54296875" style="126" customWidth="1"/>
    <col min="1799" max="1809" width="10.6328125" style="126" customWidth="1"/>
    <col min="1810" max="1810" width="7.36328125" style="126" bestFit="1" customWidth="1"/>
    <col min="1811" max="1811" width="15.36328125" style="126" customWidth="1"/>
    <col min="1812" max="1812" width="4.453125" style="126" customWidth="1"/>
    <col min="1813" max="1813" width="5.08984375" style="126" bestFit="1" customWidth="1"/>
    <col min="1814" max="1814" width="9" style="126"/>
    <col min="1815" max="1815" width="5.453125" style="126" bestFit="1" customWidth="1"/>
    <col min="1816" max="1818" width="5.08984375" style="126" bestFit="1" customWidth="1"/>
    <col min="1819" max="1819" width="7.36328125" style="126" bestFit="1" customWidth="1"/>
    <col min="1820" max="1822" width="5.08984375" style="126" bestFit="1" customWidth="1"/>
    <col min="1823" max="1823" width="4" style="126" bestFit="1" customWidth="1"/>
    <col min="1824" max="1829" width="5.08984375" style="126" bestFit="1" customWidth="1"/>
    <col min="1830" max="2048" width="9" style="126"/>
    <col min="2049" max="2049" width="3.08984375" style="126" customWidth="1"/>
    <col min="2050" max="2050" width="19.6328125" style="126" customWidth="1"/>
    <col min="2051" max="2051" width="10.6328125" style="126" customWidth="1"/>
    <col min="2052" max="2052" width="0" style="126" hidden="1" customWidth="1"/>
    <col min="2053" max="2053" width="4.7265625" style="126" customWidth="1"/>
    <col min="2054" max="2054" width="9.54296875" style="126" customWidth="1"/>
    <col min="2055" max="2065" width="10.6328125" style="126" customWidth="1"/>
    <col min="2066" max="2066" width="7.36328125" style="126" bestFit="1" customWidth="1"/>
    <col min="2067" max="2067" width="15.36328125" style="126" customWidth="1"/>
    <col min="2068" max="2068" width="4.453125" style="126" customWidth="1"/>
    <col min="2069" max="2069" width="5.08984375" style="126" bestFit="1" customWidth="1"/>
    <col min="2070" max="2070" width="9" style="126"/>
    <col min="2071" max="2071" width="5.453125" style="126" bestFit="1" customWidth="1"/>
    <col min="2072" max="2074" width="5.08984375" style="126" bestFit="1" customWidth="1"/>
    <col min="2075" max="2075" width="7.36328125" style="126" bestFit="1" customWidth="1"/>
    <col min="2076" max="2078" width="5.08984375" style="126" bestFit="1" customWidth="1"/>
    <col min="2079" max="2079" width="4" style="126" bestFit="1" customWidth="1"/>
    <col min="2080" max="2085" width="5.08984375" style="126" bestFit="1" customWidth="1"/>
    <col min="2086" max="2304" width="9" style="126"/>
    <col min="2305" max="2305" width="3.08984375" style="126" customWidth="1"/>
    <col min="2306" max="2306" width="19.6328125" style="126" customWidth="1"/>
    <col min="2307" max="2307" width="10.6328125" style="126" customWidth="1"/>
    <col min="2308" max="2308" width="0" style="126" hidden="1" customWidth="1"/>
    <col min="2309" max="2309" width="4.7265625" style="126" customWidth="1"/>
    <col min="2310" max="2310" width="9.54296875" style="126" customWidth="1"/>
    <col min="2311" max="2321" width="10.6328125" style="126" customWidth="1"/>
    <col min="2322" max="2322" width="7.36328125" style="126" bestFit="1" customWidth="1"/>
    <col min="2323" max="2323" width="15.36328125" style="126" customWidth="1"/>
    <col min="2324" max="2324" width="4.453125" style="126" customWidth="1"/>
    <col min="2325" max="2325" width="5.08984375" style="126" bestFit="1" customWidth="1"/>
    <col min="2326" max="2326" width="9" style="126"/>
    <col min="2327" max="2327" width="5.453125" style="126" bestFit="1" customWidth="1"/>
    <col min="2328" max="2330" width="5.08984375" style="126" bestFit="1" customWidth="1"/>
    <col min="2331" max="2331" width="7.36328125" style="126" bestFit="1" customWidth="1"/>
    <col min="2332" max="2334" width="5.08984375" style="126" bestFit="1" customWidth="1"/>
    <col min="2335" max="2335" width="4" style="126" bestFit="1" customWidth="1"/>
    <col min="2336" max="2341" width="5.08984375" style="126" bestFit="1" customWidth="1"/>
    <col min="2342" max="2560" width="9" style="126"/>
    <col min="2561" max="2561" width="3.08984375" style="126" customWidth="1"/>
    <col min="2562" max="2562" width="19.6328125" style="126" customWidth="1"/>
    <col min="2563" max="2563" width="10.6328125" style="126" customWidth="1"/>
    <col min="2564" max="2564" width="0" style="126" hidden="1" customWidth="1"/>
    <col min="2565" max="2565" width="4.7265625" style="126" customWidth="1"/>
    <col min="2566" max="2566" width="9.54296875" style="126" customWidth="1"/>
    <col min="2567" max="2577" width="10.6328125" style="126" customWidth="1"/>
    <col min="2578" max="2578" width="7.36328125" style="126" bestFit="1" customWidth="1"/>
    <col min="2579" max="2579" width="15.36328125" style="126" customWidth="1"/>
    <col min="2580" max="2580" width="4.453125" style="126" customWidth="1"/>
    <col min="2581" max="2581" width="5.08984375" style="126" bestFit="1" customWidth="1"/>
    <col min="2582" max="2582" width="9" style="126"/>
    <col min="2583" max="2583" width="5.453125" style="126" bestFit="1" customWidth="1"/>
    <col min="2584" max="2586" width="5.08984375" style="126" bestFit="1" customWidth="1"/>
    <col min="2587" max="2587" width="7.36328125" style="126" bestFit="1" customWidth="1"/>
    <col min="2588" max="2590" width="5.08984375" style="126" bestFit="1" customWidth="1"/>
    <col min="2591" max="2591" width="4" style="126" bestFit="1" customWidth="1"/>
    <col min="2592" max="2597" width="5.08984375" style="126" bestFit="1" customWidth="1"/>
    <col min="2598" max="2816" width="9" style="126"/>
    <col min="2817" max="2817" width="3.08984375" style="126" customWidth="1"/>
    <col min="2818" max="2818" width="19.6328125" style="126" customWidth="1"/>
    <col min="2819" max="2819" width="10.6328125" style="126" customWidth="1"/>
    <col min="2820" max="2820" width="0" style="126" hidden="1" customWidth="1"/>
    <col min="2821" max="2821" width="4.7265625" style="126" customWidth="1"/>
    <col min="2822" max="2822" width="9.54296875" style="126" customWidth="1"/>
    <col min="2823" max="2833" width="10.6328125" style="126" customWidth="1"/>
    <col min="2834" max="2834" width="7.36328125" style="126" bestFit="1" customWidth="1"/>
    <col min="2835" max="2835" width="15.36328125" style="126" customWidth="1"/>
    <col min="2836" max="2836" width="4.453125" style="126" customWidth="1"/>
    <col min="2837" max="2837" width="5.08984375" style="126" bestFit="1" customWidth="1"/>
    <col min="2838" max="2838" width="9" style="126"/>
    <col min="2839" max="2839" width="5.453125" style="126" bestFit="1" customWidth="1"/>
    <col min="2840" max="2842" width="5.08984375" style="126" bestFit="1" customWidth="1"/>
    <col min="2843" max="2843" width="7.36328125" style="126" bestFit="1" customWidth="1"/>
    <col min="2844" max="2846" width="5.08984375" style="126" bestFit="1" customWidth="1"/>
    <col min="2847" max="2847" width="4" style="126" bestFit="1" customWidth="1"/>
    <col min="2848" max="2853" width="5.08984375" style="126" bestFit="1" customWidth="1"/>
    <col min="2854" max="3072" width="9" style="126"/>
    <col min="3073" max="3073" width="3.08984375" style="126" customWidth="1"/>
    <col min="3074" max="3074" width="19.6328125" style="126" customWidth="1"/>
    <col min="3075" max="3075" width="10.6328125" style="126" customWidth="1"/>
    <col min="3076" max="3076" width="0" style="126" hidden="1" customWidth="1"/>
    <col min="3077" max="3077" width="4.7265625" style="126" customWidth="1"/>
    <col min="3078" max="3078" width="9.54296875" style="126" customWidth="1"/>
    <col min="3079" max="3089" width="10.6328125" style="126" customWidth="1"/>
    <col min="3090" max="3090" width="7.36328125" style="126" bestFit="1" customWidth="1"/>
    <col min="3091" max="3091" width="15.36328125" style="126" customWidth="1"/>
    <col min="3092" max="3092" width="4.453125" style="126" customWidth="1"/>
    <col min="3093" max="3093" width="5.08984375" style="126" bestFit="1" customWidth="1"/>
    <col min="3094" max="3094" width="9" style="126"/>
    <col min="3095" max="3095" width="5.453125" style="126" bestFit="1" customWidth="1"/>
    <col min="3096" max="3098" width="5.08984375" style="126" bestFit="1" customWidth="1"/>
    <col min="3099" max="3099" width="7.36328125" style="126" bestFit="1" customWidth="1"/>
    <col min="3100" max="3102" width="5.08984375" style="126" bestFit="1" customWidth="1"/>
    <col min="3103" max="3103" width="4" style="126" bestFit="1" customWidth="1"/>
    <col min="3104" max="3109" width="5.08984375" style="126" bestFit="1" customWidth="1"/>
    <col min="3110" max="3328" width="9" style="126"/>
    <col min="3329" max="3329" width="3.08984375" style="126" customWidth="1"/>
    <col min="3330" max="3330" width="19.6328125" style="126" customWidth="1"/>
    <col min="3331" max="3331" width="10.6328125" style="126" customWidth="1"/>
    <col min="3332" max="3332" width="0" style="126" hidden="1" customWidth="1"/>
    <col min="3333" max="3333" width="4.7265625" style="126" customWidth="1"/>
    <col min="3334" max="3334" width="9.54296875" style="126" customWidth="1"/>
    <col min="3335" max="3345" width="10.6328125" style="126" customWidth="1"/>
    <col min="3346" max="3346" width="7.36328125" style="126" bestFit="1" customWidth="1"/>
    <col min="3347" max="3347" width="15.36328125" style="126" customWidth="1"/>
    <col min="3348" max="3348" width="4.453125" style="126" customWidth="1"/>
    <col min="3349" max="3349" width="5.08984375" style="126" bestFit="1" customWidth="1"/>
    <col min="3350" max="3350" width="9" style="126"/>
    <col min="3351" max="3351" width="5.453125" style="126" bestFit="1" customWidth="1"/>
    <col min="3352" max="3354" width="5.08984375" style="126" bestFit="1" customWidth="1"/>
    <col min="3355" max="3355" width="7.36328125" style="126" bestFit="1" customWidth="1"/>
    <col min="3356" max="3358" width="5.08984375" style="126" bestFit="1" customWidth="1"/>
    <col min="3359" max="3359" width="4" style="126" bestFit="1" customWidth="1"/>
    <col min="3360" max="3365" width="5.08984375" style="126" bestFit="1" customWidth="1"/>
    <col min="3366" max="3584" width="9" style="126"/>
    <col min="3585" max="3585" width="3.08984375" style="126" customWidth="1"/>
    <col min="3586" max="3586" width="19.6328125" style="126" customWidth="1"/>
    <col min="3587" max="3587" width="10.6328125" style="126" customWidth="1"/>
    <col min="3588" max="3588" width="0" style="126" hidden="1" customWidth="1"/>
    <col min="3589" max="3589" width="4.7265625" style="126" customWidth="1"/>
    <col min="3590" max="3590" width="9.54296875" style="126" customWidth="1"/>
    <col min="3591" max="3601" width="10.6328125" style="126" customWidth="1"/>
    <col min="3602" max="3602" width="7.36328125" style="126" bestFit="1" customWidth="1"/>
    <col min="3603" max="3603" width="15.36328125" style="126" customWidth="1"/>
    <col min="3604" max="3604" width="4.453125" style="126" customWidth="1"/>
    <col min="3605" max="3605" width="5.08984375" style="126" bestFit="1" customWidth="1"/>
    <col min="3606" max="3606" width="9" style="126"/>
    <col min="3607" max="3607" width="5.453125" style="126" bestFit="1" customWidth="1"/>
    <col min="3608" max="3610" width="5.08984375" style="126" bestFit="1" customWidth="1"/>
    <col min="3611" max="3611" width="7.36328125" style="126" bestFit="1" customWidth="1"/>
    <col min="3612" max="3614" width="5.08984375" style="126" bestFit="1" customWidth="1"/>
    <col min="3615" max="3615" width="4" style="126" bestFit="1" customWidth="1"/>
    <col min="3616" max="3621" width="5.08984375" style="126" bestFit="1" customWidth="1"/>
    <col min="3622" max="3840" width="9" style="126"/>
    <col min="3841" max="3841" width="3.08984375" style="126" customWidth="1"/>
    <col min="3842" max="3842" width="19.6328125" style="126" customWidth="1"/>
    <col min="3843" max="3843" width="10.6328125" style="126" customWidth="1"/>
    <col min="3844" max="3844" width="0" style="126" hidden="1" customWidth="1"/>
    <col min="3845" max="3845" width="4.7265625" style="126" customWidth="1"/>
    <col min="3846" max="3846" width="9.54296875" style="126" customWidth="1"/>
    <col min="3847" max="3857" width="10.6328125" style="126" customWidth="1"/>
    <col min="3858" max="3858" width="7.36328125" style="126" bestFit="1" customWidth="1"/>
    <col min="3859" max="3859" width="15.36328125" style="126" customWidth="1"/>
    <col min="3860" max="3860" width="4.453125" style="126" customWidth="1"/>
    <col min="3861" max="3861" width="5.08984375" style="126" bestFit="1" customWidth="1"/>
    <col min="3862" max="3862" width="9" style="126"/>
    <col min="3863" max="3863" width="5.453125" style="126" bestFit="1" customWidth="1"/>
    <col min="3864" max="3866" width="5.08984375" style="126" bestFit="1" customWidth="1"/>
    <col min="3867" max="3867" width="7.36328125" style="126" bestFit="1" customWidth="1"/>
    <col min="3868" max="3870" width="5.08984375" style="126" bestFit="1" customWidth="1"/>
    <col min="3871" max="3871" width="4" style="126" bestFit="1" customWidth="1"/>
    <col min="3872" max="3877" width="5.08984375" style="126" bestFit="1" customWidth="1"/>
    <col min="3878" max="4096" width="9" style="126"/>
    <col min="4097" max="4097" width="3.08984375" style="126" customWidth="1"/>
    <col min="4098" max="4098" width="19.6328125" style="126" customWidth="1"/>
    <col min="4099" max="4099" width="10.6328125" style="126" customWidth="1"/>
    <col min="4100" max="4100" width="0" style="126" hidden="1" customWidth="1"/>
    <col min="4101" max="4101" width="4.7265625" style="126" customWidth="1"/>
    <col min="4102" max="4102" width="9.54296875" style="126" customWidth="1"/>
    <col min="4103" max="4113" width="10.6328125" style="126" customWidth="1"/>
    <col min="4114" max="4114" width="7.36328125" style="126" bestFit="1" customWidth="1"/>
    <col min="4115" max="4115" width="15.36328125" style="126" customWidth="1"/>
    <col min="4116" max="4116" width="4.453125" style="126" customWidth="1"/>
    <col min="4117" max="4117" width="5.08984375" style="126" bestFit="1" customWidth="1"/>
    <col min="4118" max="4118" width="9" style="126"/>
    <col min="4119" max="4119" width="5.453125" style="126" bestFit="1" customWidth="1"/>
    <col min="4120" max="4122" width="5.08984375" style="126" bestFit="1" customWidth="1"/>
    <col min="4123" max="4123" width="7.36328125" style="126" bestFit="1" customWidth="1"/>
    <col min="4124" max="4126" width="5.08984375" style="126" bestFit="1" customWidth="1"/>
    <col min="4127" max="4127" width="4" style="126" bestFit="1" customWidth="1"/>
    <col min="4128" max="4133" width="5.08984375" style="126" bestFit="1" customWidth="1"/>
    <col min="4134" max="4352" width="9" style="126"/>
    <col min="4353" max="4353" width="3.08984375" style="126" customWidth="1"/>
    <col min="4354" max="4354" width="19.6328125" style="126" customWidth="1"/>
    <col min="4355" max="4355" width="10.6328125" style="126" customWidth="1"/>
    <col min="4356" max="4356" width="0" style="126" hidden="1" customWidth="1"/>
    <col min="4357" max="4357" width="4.7265625" style="126" customWidth="1"/>
    <col min="4358" max="4358" width="9.54296875" style="126" customWidth="1"/>
    <col min="4359" max="4369" width="10.6328125" style="126" customWidth="1"/>
    <col min="4370" max="4370" width="7.36328125" style="126" bestFit="1" customWidth="1"/>
    <col min="4371" max="4371" width="15.36328125" style="126" customWidth="1"/>
    <col min="4372" max="4372" width="4.453125" style="126" customWidth="1"/>
    <col min="4373" max="4373" width="5.08984375" style="126" bestFit="1" customWidth="1"/>
    <col min="4374" max="4374" width="9" style="126"/>
    <col min="4375" max="4375" width="5.453125" style="126" bestFit="1" customWidth="1"/>
    <col min="4376" max="4378" width="5.08984375" style="126" bestFit="1" customWidth="1"/>
    <col min="4379" max="4379" width="7.36328125" style="126" bestFit="1" customWidth="1"/>
    <col min="4380" max="4382" width="5.08984375" style="126" bestFit="1" customWidth="1"/>
    <col min="4383" max="4383" width="4" style="126" bestFit="1" customWidth="1"/>
    <col min="4384" max="4389" width="5.08984375" style="126" bestFit="1" customWidth="1"/>
    <col min="4390" max="4608" width="9" style="126"/>
    <col min="4609" max="4609" width="3.08984375" style="126" customWidth="1"/>
    <col min="4610" max="4610" width="19.6328125" style="126" customWidth="1"/>
    <col min="4611" max="4611" width="10.6328125" style="126" customWidth="1"/>
    <col min="4612" max="4612" width="0" style="126" hidden="1" customWidth="1"/>
    <col min="4613" max="4613" width="4.7265625" style="126" customWidth="1"/>
    <col min="4614" max="4614" width="9.54296875" style="126" customWidth="1"/>
    <col min="4615" max="4625" width="10.6328125" style="126" customWidth="1"/>
    <col min="4626" max="4626" width="7.36328125" style="126" bestFit="1" customWidth="1"/>
    <col min="4627" max="4627" width="15.36328125" style="126" customWidth="1"/>
    <col min="4628" max="4628" width="4.453125" style="126" customWidth="1"/>
    <col min="4629" max="4629" width="5.08984375" style="126" bestFit="1" customWidth="1"/>
    <col min="4630" max="4630" width="9" style="126"/>
    <col min="4631" max="4631" width="5.453125" style="126" bestFit="1" customWidth="1"/>
    <col min="4632" max="4634" width="5.08984375" style="126" bestFit="1" customWidth="1"/>
    <col min="4635" max="4635" width="7.36328125" style="126" bestFit="1" customWidth="1"/>
    <col min="4636" max="4638" width="5.08984375" style="126" bestFit="1" customWidth="1"/>
    <col min="4639" max="4639" width="4" style="126" bestFit="1" customWidth="1"/>
    <col min="4640" max="4645" width="5.08984375" style="126" bestFit="1" customWidth="1"/>
    <col min="4646" max="4864" width="9" style="126"/>
    <col min="4865" max="4865" width="3.08984375" style="126" customWidth="1"/>
    <col min="4866" max="4866" width="19.6328125" style="126" customWidth="1"/>
    <col min="4867" max="4867" width="10.6328125" style="126" customWidth="1"/>
    <col min="4868" max="4868" width="0" style="126" hidden="1" customWidth="1"/>
    <col min="4869" max="4869" width="4.7265625" style="126" customWidth="1"/>
    <col min="4870" max="4870" width="9.54296875" style="126" customWidth="1"/>
    <col min="4871" max="4881" width="10.6328125" style="126" customWidth="1"/>
    <col min="4882" max="4882" width="7.36328125" style="126" bestFit="1" customWidth="1"/>
    <col min="4883" max="4883" width="15.36328125" style="126" customWidth="1"/>
    <col min="4884" max="4884" width="4.453125" style="126" customWidth="1"/>
    <col min="4885" max="4885" width="5.08984375" style="126" bestFit="1" customWidth="1"/>
    <col min="4886" max="4886" width="9" style="126"/>
    <col min="4887" max="4887" width="5.453125" style="126" bestFit="1" customWidth="1"/>
    <col min="4888" max="4890" width="5.08984375" style="126" bestFit="1" customWidth="1"/>
    <col min="4891" max="4891" width="7.36328125" style="126" bestFit="1" customWidth="1"/>
    <col min="4892" max="4894" width="5.08984375" style="126" bestFit="1" customWidth="1"/>
    <col min="4895" max="4895" width="4" style="126" bestFit="1" customWidth="1"/>
    <col min="4896" max="4901" width="5.08984375" style="126" bestFit="1" customWidth="1"/>
    <col min="4902" max="5120" width="9" style="126"/>
    <col min="5121" max="5121" width="3.08984375" style="126" customWidth="1"/>
    <col min="5122" max="5122" width="19.6328125" style="126" customWidth="1"/>
    <col min="5123" max="5123" width="10.6328125" style="126" customWidth="1"/>
    <col min="5124" max="5124" width="0" style="126" hidden="1" customWidth="1"/>
    <col min="5125" max="5125" width="4.7265625" style="126" customWidth="1"/>
    <col min="5126" max="5126" width="9.54296875" style="126" customWidth="1"/>
    <col min="5127" max="5137" width="10.6328125" style="126" customWidth="1"/>
    <col min="5138" max="5138" width="7.36328125" style="126" bestFit="1" customWidth="1"/>
    <col min="5139" max="5139" width="15.36328125" style="126" customWidth="1"/>
    <col min="5140" max="5140" width="4.453125" style="126" customWidth="1"/>
    <col min="5141" max="5141" width="5.08984375" style="126" bestFit="1" customWidth="1"/>
    <col min="5142" max="5142" width="9" style="126"/>
    <col min="5143" max="5143" width="5.453125" style="126" bestFit="1" customWidth="1"/>
    <col min="5144" max="5146" width="5.08984375" style="126" bestFit="1" customWidth="1"/>
    <col min="5147" max="5147" width="7.36328125" style="126" bestFit="1" customWidth="1"/>
    <col min="5148" max="5150" width="5.08984375" style="126" bestFit="1" customWidth="1"/>
    <col min="5151" max="5151" width="4" style="126" bestFit="1" customWidth="1"/>
    <col min="5152" max="5157" width="5.08984375" style="126" bestFit="1" customWidth="1"/>
    <col min="5158" max="5376" width="9" style="126"/>
    <col min="5377" max="5377" width="3.08984375" style="126" customWidth="1"/>
    <col min="5378" max="5378" width="19.6328125" style="126" customWidth="1"/>
    <col min="5379" max="5379" width="10.6328125" style="126" customWidth="1"/>
    <col min="5380" max="5380" width="0" style="126" hidden="1" customWidth="1"/>
    <col min="5381" max="5381" width="4.7265625" style="126" customWidth="1"/>
    <col min="5382" max="5382" width="9.54296875" style="126" customWidth="1"/>
    <col min="5383" max="5393" width="10.6328125" style="126" customWidth="1"/>
    <col min="5394" max="5394" width="7.36328125" style="126" bestFit="1" customWidth="1"/>
    <col min="5395" max="5395" width="15.36328125" style="126" customWidth="1"/>
    <col min="5396" max="5396" width="4.453125" style="126" customWidth="1"/>
    <col min="5397" max="5397" width="5.08984375" style="126" bestFit="1" customWidth="1"/>
    <col min="5398" max="5398" width="9" style="126"/>
    <col min="5399" max="5399" width="5.453125" style="126" bestFit="1" customWidth="1"/>
    <col min="5400" max="5402" width="5.08984375" style="126" bestFit="1" customWidth="1"/>
    <col min="5403" max="5403" width="7.36328125" style="126" bestFit="1" customWidth="1"/>
    <col min="5404" max="5406" width="5.08984375" style="126" bestFit="1" customWidth="1"/>
    <col min="5407" max="5407" width="4" style="126" bestFit="1" customWidth="1"/>
    <col min="5408" max="5413" width="5.08984375" style="126" bestFit="1" customWidth="1"/>
    <col min="5414" max="5632" width="9" style="126"/>
    <col min="5633" max="5633" width="3.08984375" style="126" customWidth="1"/>
    <col min="5634" max="5634" width="19.6328125" style="126" customWidth="1"/>
    <col min="5635" max="5635" width="10.6328125" style="126" customWidth="1"/>
    <col min="5636" max="5636" width="0" style="126" hidden="1" customWidth="1"/>
    <col min="5637" max="5637" width="4.7265625" style="126" customWidth="1"/>
    <col min="5638" max="5638" width="9.54296875" style="126" customWidth="1"/>
    <col min="5639" max="5649" width="10.6328125" style="126" customWidth="1"/>
    <col min="5650" max="5650" width="7.36328125" style="126" bestFit="1" customWidth="1"/>
    <col min="5651" max="5651" width="15.36328125" style="126" customWidth="1"/>
    <col min="5652" max="5652" width="4.453125" style="126" customWidth="1"/>
    <col min="5653" max="5653" width="5.08984375" style="126" bestFit="1" customWidth="1"/>
    <col min="5654" max="5654" width="9" style="126"/>
    <col min="5655" max="5655" width="5.453125" style="126" bestFit="1" customWidth="1"/>
    <col min="5656" max="5658" width="5.08984375" style="126" bestFit="1" customWidth="1"/>
    <col min="5659" max="5659" width="7.36328125" style="126" bestFit="1" customWidth="1"/>
    <col min="5660" max="5662" width="5.08984375" style="126" bestFit="1" customWidth="1"/>
    <col min="5663" max="5663" width="4" style="126" bestFit="1" customWidth="1"/>
    <col min="5664" max="5669" width="5.08984375" style="126" bestFit="1" customWidth="1"/>
    <col min="5670" max="5888" width="9" style="126"/>
    <col min="5889" max="5889" width="3.08984375" style="126" customWidth="1"/>
    <col min="5890" max="5890" width="19.6328125" style="126" customWidth="1"/>
    <col min="5891" max="5891" width="10.6328125" style="126" customWidth="1"/>
    <col min="5892" max="5892" width="0" style="126" hidden="1" customWidth="1"/>
    <col min="5893" max="5893" width="4.7265625" style="126" customWidth="1"/>
    <col min="5894" max="5894" width="9.54296875" style="126" customWidth="1"/>
    <col min="5895" max="5905" width="10.6328125" style="126" customWidth="1"/>
    <col min="5906" max="5906" width="7.36328125" style="126" bestFit="1" customWidth="1"/>
    <col min="5907" max="5907" width="15.36328125" style="126" customWidth="1"/>
    <col min="5908" max="5908" width="4.453125" style="126" customWidth="1"/>
    <col min="5909" max="5909" width="5.08984375" style="126" bestFit="1" customWidth="1"/>
    <col min="5910" max="5910" width="9" style="126"/>
    <col min="5911" max="5911" width="5.453125" style="126" bestFit="1" customWidth="1"/>
    <col min="5912" max="5914" width="5.08984375" style="126" bestFit="1" customWidth="1"/>
    <col min="5915" max="5915" width="7.36328125" style="126" bestFit="1" customWidth="1"/>
    <col min="5916" max="5918" width="5.08984375" style="126" bestFit="1" customWidth="1"/>
    <col min="5919" max="5919" width="4" style="126" bestFit="1" customWidth="1"/>
    <col min="5920" max="5925" width="5.08984375" style="126" bestFit="1" customWidth="1"/>
    <col min="5926" max="6144" width="9" style="126"/>
    <col min="6145" max="6145" width="3.08984375" style="126" customWidth="1"/>
    <col min="6146" max="6146" width="19.6328125" style="126" customWidth="1"/>
    <col min="6147" max="6147" width="10.6328125" style="126" customWidth="1"/>
    <col min="6148" max="6148" width="0" style="126" hidden="1" customWidth="1"/>
    <col min="6149" max="6149" width="4.7265625" style="126" customWidth="1"/>
    <col min="6150" max="6150" width="9.54296875" style="126" customWidth="1"/>
    <col min="6151" max="6161" width="10.6328125" style="126" customWidth="1"/>
    <col min="6162" max="6162" width="7.36328125" style="126" bestFit="1" customWidth="1"/>
    <col min="6163" max="6163" width="15.36328125" style="126" customWidth="1"/>
    <col min="6164" max="6164" width="4.453125" style="126" customWidth="1"/>
    <col min="6165" max="6165" width="5.08984375" style="126" bestFit="1" customWidth="1"/>
    <col min="6166" max="6166" width="9" style="126"/>
    <col min="6167" max="6167" width="5.453125" style="126" bestFit="1" customWidth="1"/>
    <col min="6168" max="6170" width="5.08984375" style="126" bestFit="1" customWidth="1"/>
    <col min="6171" max="6171" width="7.36328125" style="126" bestFit="1" customWidth="1"/>
    <col min="6172" max="6174" width="5.08984375" style="126" bestFit="1" customWidth="1"/>
    <col min="6175" max="6175" width="4" style="126" bestFit="1" customWidth="1"/>
    <col min="6176" max="6181" width="5.08984375" style="126" bestFit="1" customWidth="1"/>
    <col min="6182" max="6400" width="9" style="126"/>
    <col min="6401" max="6401" width="3.08984375" style="126" customWidth="1"/>
    <col min="6402" max="6402" width="19.6328125" style="126" customWidth="1"/>
    <col min="6403" max="6403" width="10.6328125" style="126" customWidth="1"/>
    <col min="6404" max="6404" width="0" style="126" hidden="1" customWidth="1"/>
    <col min="6405" max="6405" width="4.7265625" style="126" customWidth="1"/>
    <col min="6406" max="6406" width="9.54296875" style="126" customWidth="1"/>
    <col min="6407" max="6417" width="10.6328125" style="126" customWidth="1"/>
    <col min="6418" max="6418" width="7.36328125" style="126" bestFit="1" customWidth="1"/>
    <col min="6419" max="6419" width="15.36328125" style="126" customWidth="1"/>
    <col min="6420" max="6420" width="4.453125" style="126" customWidth="1"/>
    <col min="6421" max="6421" width="5.08984375" style="126" bestFit="1" customWidth="1"/>
    <col min="6422" max="6422" width="9" style="126"/>
    <col min="6423" max="6423" width="5.453125" style="126" bestFit="1" customWidth="1"/>
    <col min="6424" max="6426" width="5.08984375" style="126" bestFit="1" customWidth="1"/>
    <col min="6427" max="6427" width="7.36328125" style="126" bestFit="1" customWidth="1"/>
    <col min="6428" max="6430" width="5.08984375" style="126" bestFit="1" customWidth="1"/>
    <col min="6431" max="6431" width="4" style="126" bestFit="1" customWidth="1"/>
    <col min="6432" max="6437" width="5.08984375" style="126" bestFit="1" customWidth="1"/>
    <col min="6438" max="6656" width="9" style="126"/>
    <col min="6657" max="6657" width="3.08984375" style="126" customWidth="1"/>
    <col min="6658" max="6658" width="19.6328125" style="126" customWidth="1"/>
    <col min="6659" max="6659" width="10.6328125" style="126" customWidth="1"/>
    <col min="6660" max="6660" width="0" style="126" hidden="1" customWidth="1"/>
    <col min="6661" max="6661" width="4.7265625" style="126" customWidth="1"/>
    <col min="6662" max="6662" width="9.54296875" style="126" customWidth="1"/>
    <col min="6663" max="6673" width="10.6328125" style="126" customWidth="1"/>
    <col min="6674" max="6674" width="7.36328125" style="126" bestFit="1" customWidth="1"/>
    <col min="6675" max="6675" width="15.36328125" style="126" customWidth="1"/>
    <col min="6676" max="6676" width="4.453125" style="126" customWidth="1"/>
    <col min="6677" max="6677" width="5.08984375" style="126" bestFit="1" customWidth="1"/>
    <col min="6678" max="6678" width="9" style="126"/>
    <col min="6679" max="6679" width="5.453125" style="126" bestFit="1" customWidth="1"/>
    <col min="6680" max="6682" width="5.08984375" style="126" bestFit="1" customWidth="1"/>
    <col min="6683" max="6683" width="7.36328125" style="126" bestFit="1" customWidth="1"/>
    <col min="6684" max="6686" width="5.08984375" style="126" bestFit="1" customWidth="1"/>
    <col min="6687" max="6687" width="4" style="126" bestFit="1" customWidth="1"/>
    <col min="6688" max="6693" width="5.08984375" style="126" bestFit="1" customWidth="1"/>
    <col min="6694" max="6912" width="9" style="126"/>
    <col min="6913" max="6913" width="3.08984375" style="126" customWidth="1"/>
    <col min="6914" max="6914" width="19.6328125" style="126" customWidth="1"/>
    <col min="6915" max="6915" width="10.6328125" style="126" customWidth="1"/>
    <col min="6916" max="6916" width="0" style="126" hidden="1" customWidth="1"/>
    <col min="6917" max="6917" width="4.7265625" style="126" customWidth="1"/>
    <col min="6918" max="6918" width="9.54296875" style="126" customWidth="1"/>
    <col min="6919" max="6929" width="10.6328125" style="126" customWidth="1"/>
    <col min="6930" max="6930" width="7.36328125" style="126" bestFit="1" customWidth="1"/>
    <col min="6931" max="6931" width="15.36328125" style="126" customWidth="1"/>
    <col min="6932" max="6932" width="4.453125" style="126" customWidth="1"/>
    <col min="6933" max="6933" width="5.08984375" style="126" bestFit="1" customWidth="1"/>
    <col min="6934" max="6934" width="9" style="126"/>
    <col min="6935" max="6935" width="5.453125" style="126" bestFit="1" customWidth="1"/>
    <col min="6936" max="6938" width="5.08984375" style="126" bestFit="1" customWidth="1"/>
    <col min="6939" max="6939" width="7.36328125" style="126" bestFit="1" customWidth="1"/>
    <col min="6940" max="6942" width="5.08984375" style="126" bestFit="1" customWidth="1"/>
    <col min="6943" max="6943" width="4" style="126" bestFit="1" customWidth="1"/>
    <col min="6944" max="6949" width="5.08984375" style="126" bestFit="1" customWidth="1"/>
    <col min="6950" max="7168" width="9" style="126"/>
    <col min="7169" max="7169" width="3.08984375" style="126" customWidth="1"/>
    <col min="7170" max="7170" width="19.6328125" style="126" customWidth="1"/>
    <col min="7171" max="7171" width="10.6328125" style="126" customWidth="1"/>
    <col min="7172" max="7172" width="0" style="126" hidden="1" customWidth="1"/>
    <col min="7173" max="7173" width="4.7265625" style="126" customWidth="1"/>
    <col min="7174" max="7174" width="9.54296875" style="126" customWidth="1"/>
    <col min="7175" max="7185" width="10.6328125" style="126" customWidth="1"/>
    <col min="7186" max="7186" width="7.36328125" style="126" bestFit="1" customWidth="1"/>
    <col min="7187" max="7187" width="15.36328125" style="126" customWidth="1"/>
    <col min="7188" max="7188" width="4.453125" style="126" customWidth="1"/>
    <col min="7189" max="7189" width="5.08984375" style="126" bestFit="1" customWidth="1"/>
    <col min="7190" max="7190" width="9" style="126"/>
    <col min="7191" max="7191" width="5.453125" style="126" bestFit="1" customWidth="1"/>
    <col min="7192" max="7194" width="5.08984375" style="126" bestFit="1" customWidth="1"/>
    <col min="7195" max="7195" width="7.36328125" style="126" bestFit="1" customWidth="1"/>
    <col min="7196" max="7198" width="5.08984375" style="126" bestFit="1" customWidth="1"/>
    <col min="7199" max="7199" width="4" style="126" bestFit="1" customWidth="1"/>
    <col min="7200" max="7205" width="5.08984375" style="126" bestFit="1" customWidth="1"/>
    <col min="7206" max="7424" width="9" style="126"/>
    <col min="7425" max="7425" width="3.08984375" style="126" customWidth="1"/>
    <col min="7426" max="7426" width="19.6328125" style="126" customWidth="1"/>
    <col min="7427" max="7427" width="10.6328125" style="126" customWidth="1"/>
    <col min="7428" max="7428" width="0" style="126" hidden="1" customWidth="1"/>
    <col min="7429" max="7429" width="4.7265625" style="126" customWidth="1"/>
    <col min="7430" max="7430" width="9.54296875" style="126" customWidth="1"/>
    <col min="7431" max="7441" width="10.6328125" style="126" customWidth="1"/>
    <col min="7442" max="7442" width="7.36328125" style="126" bestFit="1" customWidth="1"/>
    <col min="7443" max="7443" width="15.36328125" style="126" customWidth="1"/>
    <col min="7444" max="7444" width="4.453125" style="126" customWidth="1"/>
    <col min="7445" max="7445" width="5.08984375" style="126" bestFit="1" customWidth="1"/>
    <col min="7446" max="7446" width="9" style="126"/>
    <col min="7447" max="7447" width="5.453125" style="126" bestFit="1" customWidth="1"/>
    <col min="7448" max="7450" width="5.08984375" style="126" bestFit="1" customWidth="1"/>
    <col min="7451" max="7451" width="7.36328125" style="126" bestFit="1" customWidth="1"/>
    <col min="7452" max="7454" width="5.08984375" style="126" bestFit="1" customWidth="1"/>
    <col min="7455" max="7455" width="4" style="126" bestFit="1" customWidth="1"/>
    <col min="7456" max="7461" width="5.08984375" style="126" bestFit="1" customWidth="1"/>
    <col min="7462" max="7680" width="9" style="126"/>
    <col min="7681" max="7681" width="3.08984375" style="126" customWidth="1"/>
    <col min="7682" max="7682" width="19.6328125" style="126" customWidth="1"/>
    <col min="7683" max="7683" width="10.6328125" style="126" customWidth="1"/>
    <col min="7684" max="7684" width="0" style="126" hidden="1" customWidth="1"/>
    <col min="7685" max="7685" width="4.7265625" style="126" customWidth="1"/>
    <col min="7686" max="7686" width="9.54296875" style="126" customWidth="1"/>
    <col min="7687" max="7697" width="10.6328125" style="126" customWidth="1"/>
    <col min="7698" max="7698" width="7.36328125" style="126" bestFit="1" customWidth="1"/>
    <col min="7699" max="7699" width="15.36328125" style="126" customWidth="1"/>
    <col min="7700" max="7700" width="4.453125" style="126" customWidth="1"/>
    <col min="7701" max="7701" width="5.08984375" style="126" bestFit="1" customWidth="1"/>
    <col min="7702" max="7702" width="9" style="126"/>
    <col min="7703" max="7703" width="5.453125" style="126" bestFit="1" customWidth="1"/>
    <col min="7704" max="7706" width="5.08984375" style="126" bestFit="1" customWidth="1"/>
    <col min="7707" max="7707" width="7.36328125" style="126" bestFit="1" customWidth="1"/>
    <col min="7708" max="7710" width="5.08984375" style="126" bestFit="1" customWidth="1"/>
    <col min="7711" max="7711" width="4" style="126" bestFit="1" customWidth="1"/>
    <col min="7712" max="7717" width="5.08984375" style="126" bestFit="1" customWidth="1"/>
    <col min="7718" max="7936" width="9" style="126"/>
    <col min="7937" max="7937" width="3.08984375" style="126" customWidth="1"/>
    <col min="7938" max="7938" width="19.6328125" style="126" customWidth="1"/>
    <col min="7939" max="7939" width="10.6328125" style="126" customWidth="1"/>
    <col min="7940" max="7940" width="0" style="126" hidden="1" customWidth="1"/>
    <col min="7941" max="7941" width="4.7265625" style="126" customWidth="1"/>
    <col min="7942" max="7942" width="9.54296875" style="126" customWidth="1"/>
    <col min="7943" max="7953" width="10.6328125" style="126" customWidth="1"/>
    <col min="7954" max="7954" width="7.36328125" style="126" bestFit="1" customWidth="1"/>
    <col min="7955" max="7955" width="15.36328125" style="126" customWidth="1"/>
    <col min="7956" max="7956" width="4.453125" style="126" customWidth="1"/>
    <col min="7957" max="7957" width="5.08984375" style="126" bestFit="1" customWidth="1"/>
    <col min="7958" max="7958" width="9" style="126"/>
    <col min="7959" max="7959" width="5.453125" style="126" bestFit="1" customWidth="1"/>
    <col min="7960" max="7962" width="5.08984375" style="126" bestFit="1" customWidth="1"/>
    <col min="7963" max="7963" width="7.36328125" style="126" bestFit="1" customWidth="1"/>
    <col min="7964" max="7966" width="5.08984375" style="126" bestFit="1" customWidth="1"/>
    <col min="7967" max="7967" width="4" style="126" bestFit="1" customWidth="1"/>
    <col min="7968" max="7973" width="5.08984375" style="126" bestFit="1" customWidth="1"/>
    <col min="7974" max="8192" width="9" style="126"/>
    <col min="8193" max="8193" width="3.08984375" style="126" customWidth="1"/>
    <col min="8194" max="8194" width="19.6328125" style="126" customWidth="1"/>
    <col min="8195" max="8195" width="10.6328125" style="126" customWidth="1"/>
    <col min="8196" max="8196" width="0" style="126" hidden="1" customWidth="1"/>
    <col min="8197" max="8197" width="4.7265625" style="126" customWidth="1"/>
    <col min="8198" max="8198" width="9.54296875" style="126" customWidth="1"/>
    <col min="8199" max="8209" width="10.6328125" style="126" customWidth="1"/>
    <col min="8210" max="8210" width="7.36328125" style="126" bestFit="1" customWidth="1"/>
    <col min="8211" max="8211" width="15.36328125" style="126" customWidth="1"/>
    <col min="8212" max="8212" width="4.453125" style="126" customWidth="1"/>
    <col min="8213" max="8213" width="5.08984375" style="126" bestFit="1" customWidth="1"/>
    <col min="8214" max="8214" width="9" style="126"/>
    <col min="8215" max="8215" width="5.453125" style="126" bestFit="1" customWidth="1"/>
    <col min="8216" max="8218" width="5.08984375" style="126" bestFit="1" customWidth="1"/>
    <col min="8219" max="8219" width="7.36328125" style="126" bestFit="1" customWidth="1"/>
    <col min="8220" max="8222" width="5.08984375" style="126" bestFit="1" customWidth="1"/>
    <col min="8223" max="8223" width="4" style="126" bestFit="1" customWidth="1"/>
    <col min="8224" max="8229" width="5.08984375" style="126" bestFit="1" customWidth="1"/>
    <col min="8230" max="8448" width="9" style="126"/>
    <col min="8449" max="8449" width="3.08984375" style="126" customWidth="1"/>
    <col min="8450" max="8450" width="19.6328125" style="126" customWidth="1"/>
    <col min="8451" max="8451" width="10.6328125" style="126" customWidth="1"/>
    <col min="8452" max="8452" width="0" style="126" hidden="1" customWidth="1"/>
    <col min="8453" max="8453" width="4.7265625" style="126" customWidth="1"/>
    <col min="8454" max="8454" width="9.54296875" style="126" customWidth="1"/>
    <col min="8455" max="8465" width="10.6328125" style="126" customWidth="1"/>
    <col min="8466" max="8466" width="7.36328125" style="126" bestFit="1" customWidth="1"/>
    <col min="8467" max="8467" width="15.36328125" style="126" customWidth="1"/>
    <col min="8468" max="8468" width="4.453125" style="126" customWidth="1"/>
    <col min="8469" max="8469" width="5.08984375" style="126" bestFit="1" customWidth="1"/>
    <col min="8470" max="8470" width="9" style="126"/>
    <col min="8471" max="8471" width="5.453125" style="126" bestFit="1" customWidth="1"/>
    <col min="8472" max="8474" width="5.08984375" style="126" bestFit="1" customWidth="1"/>
    <col min="8475" max="8475" width="7.36328125" style="126" bestFit="1" customWidth="1"/>
    <col min="8476" max="8478" width="5.08984375" style="126" bestFit="1" customWidth="1"/>
    <col min="8479" max="8479" width="4" style="126" bestFit="1" customWidth="1"/>
    <col min="8480" max="8485" width="5.08984375" style="126" bestFit="1" customWidth="1"/>
    <col min="8486" max="8704" width="9" style="126"/>
    <col min="8705" max="8705" width="3.08984375" style="126" customWidth="1"/>
    <col min="8706" max="8706" width="19.6328125" style="126" customWidth="1"/>
    <col min="8707" max="8707" width="10.6328125" style="126" customWidth="1"/>
    <col min="8708" max="8708" width="0" style="126" hidden="1" customWidth="1"/>
    <col min="8709" max="8709" width="4.7265625" style="126" customWidth="1"/>
    <col min="8710" max="8710" width="9.54296875" style="126" customWidth="1"/>
    <col min="8711" max="8721" width="10.6328125" style="126" customWidth="1"/>
    <col min="8722" max="8722" width="7.36328125" style="126" bestFit="1" customWidth="1"/>
    <col min="8723" max="8723" width="15.36328125" style="126" customWidth="1"/>
    <col min="8724" max="8724" width="4.453125" style="126" customWidth="1"/>
    <col min="8725" max="8725" width="5.08984375" style="126" bestFit="1" customWidth="1"/>
    <col min="8726" max="8726" width="9" style="126"/>
    <col min="8727" max="8727" width="5.453125" style="126" bestFit="1" customWidth="1"/>
    <col min="8728" max="8730" width="5.08984375" style="126" bestFit="1" customWidth="1"/>
    <col min="8731" max="8731" width="7.36328125" style="126" bestFit="1" customWidth="1"/>
    <col min="8732" max="8734" width="5.08984375" style="126" bestFit="1" customWidth="1"/>
    <col min="8735" max="8735" width="4" style="126" bestFit="1" customWidth="1"/>
    <col min="8736" max="8741" width="5.08984375" style="126" bestFit="1" customWidth="1"/>
    <col min="8742" max="8960" width="9" style="126"/>
    <col min="8961" max="8961" width="3.08984375" style="126" customWidth="1"/>
    <col min="8962" max="8962" width="19.6328125" style="126" customWidth="1"/>
    <col min="8963" max="8963" width="10.6328125" style="126" customWidth="1"/>
    <col min="8964" max="8964" width="0" style="126" hidden="1" customWidth="1"/>
    <col min="8965" max="8965" width="4.7265625" style="126" customWidth="1"/>
    <col min="8966" max="8966" width="9.54296875" style="126" customWidth="1"/>
    <col min="8967" max="8977" width="10.6328125" style="126" customWidth="1"/>
    <col min="8978" max="8978" width="7.36328125" style="126" bestFit="1" customWidth="1"/>
    <col min="8979" max="8979" width="15.36328125" style="126" customWidth="1"/>
    <col min="8980" max="8980" width="4.453125" style="126" customWidth="1"/>
    <col min="8981" max="8981" width="5.08984375" style="126" bestFit="1" customWidth="1"/>
    <col min="8982" max="8982" width="9" style="126"/>
    <col min="8983" max="8983" width="5.453125" style="126" bestFit="1" customWidth="1"/>
    <col min="8984" max="8986" width="5.08984375" style="126" bestFit="1" customWidth="1"/>
    <col min="8987" max="8987" width="7.36328125" style="126" bestFit="1" customWidth="1"/>
    <col min="8988" max="8990" width="5.08984375" style="126" bestFit="1" customWidth="1"/>
    <col min="8991" max="8991" width="4" style="126" bestFit="1" customWidth="1"/>
    <col min="8992" max="8997" width="5.08984375" style="126" bestFit="1" customWidth="1"/>
    <col min="8998" max="9216" width="9" style="126"/>
    <col min="9217" max="9217" width="3.08984375" style="126" customWidth="1"/>
    <col min="9218" max="9218" width="19.6328125" style="126" customWidth="1"/>
    <col min="9219" max="9219" width="10.6328125" style="126" customWidth="1"/>
    <col min="9220" max="9220" width="0" style="126" hidden="1" customWidth="1"/>
    <col min="9221" max="9221" width="4.7265625" style="126" customWidth="1"/>
    <col min="9222" max="9222" width="9.54296875" style="126" customWidth="1"/>
    <col min="9223" max="9233" width="10.6328125" style="126" customWidth="1"/>
    <col min="9234" max="9234" width="7.36328125" style="126" bestFit="1" customWidth="1"/>
    <col min="9235" max="9235" width="15.36328125" style="126" customWidth="1"/>
    <col min="9236" max="9236" width="4.453125" style="126" customWidth="1"/>
    <col min="9237" max="9237" width="5.08984375" style="126" bestFit="1" customWidth="1"/>
    <col min="9238" max="9238" width="9" style="126"/>
    <col min="9239" max="9239" width="5.453125" style="126" bestFit="1" customWidth="1"/>
    <col min="9240" max="9242" width="5.08984375" style="126" bestFit="1" customWidth="1"/>
    <col min="9243" max="9243" width="7.36328125" style="126" bestFit="1" customWidth="1"/>
    <col min="9244" max="9246" width="5.08984375" style="126" bestFit="1" customWidth="1"/>
    <col min="9247" max="9247" width="4" style="126" bestFit="1" customWidth="1"/>
    <col min="9248" max="9253" width="5.08984375" style="126" bestFit="1" customWidth="1"/>
    <col min="9254" max="9472" width="9" style="126"/>
    <col min="9473" max="9473" width="3.08984375" style="126" customWidth="1"/>
    <col min="9474" max="9474" width="19.6328125" style="126" customWidth="1"/>
    <col min="9475" max="9475" width="10.6328125" style="126" customWidth="1"/>
    <col min="9476" max="9476" width="0" style="126" hidden="1" customWidth="1"/>
    <col min="9477" max="9477" width="4.7265625" style="126" customWidth="1"/>
    <col min="9478" max="9478" width="9.54296875" style="126" customWidth="1"/>
    <col min="9479" max="9489" width="10.6328125" style="126" customWidth="1"/>
    <col min="9490" max="9490" width="7.36328125" style="126" bestFit="1" customWidth="1"/>
    <col min="9491" max="9491" width="15.36328125" style="126" customWidth="1"/>
    <col min="9492" max="9492" width="4.453125" style="126" customWidth="1"/>
    <col min="9493" max="9493" width="5.08984375" style="126" bestFit="1" customWidth="1"/>
    <col min="9494" max="9494" width="9" style="126"/>
    <col min="9495" max="9495" width="5.453125" style="126" bestFit="1" customWidth="1"/>
    <col min="9496" max="9498" width="5.08984375" style="126" bestFit="1" customWidth="1"/>
    <col min="9499" max="9499" width="7.36328125" style="126" bestFit="1" customWidth="1"/>
    <col min="9500" max="9502" width="5.08984375" style="126" bestFit="1" customWidth="1"/>
    <col min="9503" max="9503" width="4" style="126" bestFit="1" customWidth="1"/>
    <col min="9504" max="9509" width="5.08984375" style="126" bestFit="1" customWidth="1"/>
    <col min="9510" max="9728" width="9" style="126"/>
    <col min="9729" max="9729" width="3.08984375" style="126" customWidth="1"/>
    <col min="9730" max="9730" width="19.6328125" style="126" customWidth="1"/>
    <col min="9731" max="9731" width="10.6328125" style="126" customWidth="1"/>
    <col min="9732" max="9732" width="0" style="126" hidden="1" customWidth="1"/>
    <col min="9733" max="9733" width="4.7265625" style="126" customWidth="1"/>
    <col min="9734" max="9734" width="9.54296875" style="126" customWidth="1"/>
    <col min="9735" max="9745" width="10.6328125" style="126" customWidth="1"/>
    <col min="9746" max="9746" width="7.36328125" style="126" bestFit="1" customWidth="1"/>
    <col min="9747" max="9747" width="15.36328125" style="126" customWidth="1"/>
    <col min="9748" max="9748" width="4.453125" style="126" customWidth="1"/>
    <col min="9749" max="9749" width="5.08984375" style="126" bestFit="1" customWidth="1"/>
    <col min="9750" max="9750" width="9" style="126"/>
    <col min="9751" max="9751" width="5.453125" style="126" bestFit="1" customWidth="1"/>
    <col min="9752" max="9754" width="5.08984375" style="126" bestFit="1" customWidth="1"/>
    <col min="9755" max="9755" width="7.36328125" style="126" bestFit="1" customWidth="1"/>
    <col min="9756" max="9758" width="5.08984375" style="126" bestFit="1" customWidth="1"/>
    <col min="9759" max="9759" width="4" style="126" bestFit="1" customWidth="1"/>
    <col min="9760" max="9765" width="5.08984375" style="126" bestFit="1" customWidth="1"/>
    <col min="9766" max="9984" width="9" style="126"/>
    <col min="9985" max="9985" width="3.08984375" style="126" customWidth="1"/>
    <col min="9986" max="9986" width="19.6328125" style="126" customWidth="1"/>
    <col min="9987" max="9987" width="10.6328125" style="126" customWidth="1"/>
    <col min="9988" max="9988" width="0" style="126" hidden="1" customWidth="1"/>
    <col min="9989" max="9989" width="4.7265625" style="126" customWidth="1"/>
    <col min="9990" max="9990" width="9.54296875" style="126" customWidth="1"/>
    <col min="9991" max="10001" width="10.6328125" style="126" customWidth="1"/>
    <col min="10002" max="10002" width="7.36328125" style="126" bestFit="1" customWidth="1"/>
    <col min="10003" max="10003" width="15.36328125" style="126" customWidth="1"/>
    <col min="10004" max="10004" width="4.453125" style="126" customWidth="1"/>
    <col min="10005" max="10005" width="5.08984375" style="126" bestFit="1" customWidth="1"/>
    <col min="10006" max="10006" width="9" style="126"/>
    <col min="10007" max="10007" width="5.453125" style="126" bestFit="1" customWidth="1"/>
    <col min="10008" max="10010" width="5.08984375" style="126" bestFit="1" customWidth="1"/>
    <col min="10011" max="10011" width="7.36328125" style="126" bestFit="1" customWidth="1"/>
    <col min="10012" max="10014" width="5.08984375" style="126" bestFit="1" customWidth="1"/>
    <col min="10015" max="10015" width="4" style="126" bestFit="1" customWidth="1"/>
    <col min="10016" max="10021" width="5.08984375" style="126" bestFit="1" customWidth="1"/>
    <col min="10022" max="10240" width="9" style="126"/>
    <col min="10241" max="10241" width="3.08984375" style="126" customWidth="1"/>
    <col min="10242" max="10242" width="19.6328125" style="126" customWidth="1"/>
    <col min="10243" max="10243" width="10.6328125" style="126" customWidth="1"/>
    <col min="10244" max="10244" width="0" style="126" hidden="1" customWidth="1"/>
    <col min="10245" max="10245" width="4.7265625" style="126" customWidth="1"/>
    <col min="10246" max="10246" width="9.54296875" style="126" customWidth="1"/>
    <col min="10247" max="10257" width="10.6328125" style="126" customWidth="1"/>
    <col min="10258" max="10258" width="7.36328125" style="126" bestFit="1" customWidth="1"/>
    <col min="10259" max="10259" width="15.36328125" style="126" customWidth="1"/>
    <col min="10260" max="10260" width="4.453125" style="126" customWidth="1"/>
    <col min="10261" max="10261" width="5.08984375" style="126" bestFit="1" customWidth="1"/>
    <col min="10262" max="10262" width="9" style="126"/>
    <col min="10263" max="10263" width="5.453125" style="126" bestFit="1" customWidth="1"/>
    <col min="10264" max="10266" width="5.08984375" style="126" bestFit="1" customWidth="1"/>
    <col min="10267" max="10267" width="7.36328125" style="126" bestFit="1" customWidth="1"/>
    <col min="10268" max="10270" width="5.08984375" style="126" bestFit="1" customWidth="1"/>
    <col min="10271" max="10271" width="4" style="126" bestFit="1" customWidth="1"/>
    <col min="10272" max="10277" width="5.08984375" style="126" bestFit="1" customWidth="1"/>
    <col min="10278" max="10496" width="9" style="126"/>
    <col min="10497" max="10497" width="3.08984375" style="126" customWidth="1"/>
    <col min="10498" max="10498" width="19.6328125" style="126" customWidth="1"/>
    <col min="10499" max="10499" width="10.6328125" style="126" customWidth="1"/>
    <col min="10500" max="10500" width="0" style="126" hidden="1" customWidth="1"/>
    <col min="10501" max="10501" width="4.7265625" style="126" customWidth="1"/>
    <col min="10502" max="10502" width="9.54296875" style="126" customWidth="1"/>
    <col min="10503" max="10513" width="10.6328125" style="126" customWidth="1"/>
    <col min="10514" max="10514" width="7.36328125" style="126" bestFit="1" customWidth="1"/>
    <col min="10515" max="10515" width="15.36328125" style="126" customWidth="1"/>
    <col min="10516" max="10516" width="4.453125" style="126" customWidth="1"/>
    <col min="10517" max="10517" width="5.08984375" style="126" bestFit="1" customWidth="1"/>
    <col min="10518" max="10518" width="9" style="126"/>
    <col min="10519" max="10519" width="5.453125" style="126" bestFit="1" customWidth="1"/>
    <col min="10520" max="10522" width="5.08984375" style="126" bestFit="1" customWidth="1"/>
    <col min="10523" max="10523" width="7.36328125" style="126" bestFit="1" customWidth="1"/>
    <col min="10524" max="10526" width="5.08984375" style="126" bestFit="1" customWidth="1"/>
    <col min="10527" max="10527" width="4" style="126" bestFit="1" customWidth="1"/>
    <col min="10528" max="10533" width="5.08984375" style="126" bestFit="1" customWidth="1"/>
    <col min="10534" max="10752" width="9" style="126"/>
    <col min="10753" max="10753" width="3.08984375" style="126" customWidth="1"/>
    <col min="10754" max="10754" width="19.6328125" style="126" customWidth="1"/>
    <col min="10755" max="10755" width="10.6328125" style="126" customWidth="1"/>
    <col min="10756" max="10756" width="0" style="126" hidden="1" customWidth="1"/>
    <col min="10757" max="10757" width="4.7265625" style="126" customWidth="1"/>
    <col min="10758" max="10758" width="9.54296875" style="126" customWidth="1"/>
    <col min="10759" max="10769" width="10.6328125" style="126" customWidth="1"/>
    <col min="10770" max="10770" width="7.36328125" style="126" bestFit="1" customWidth="1"/>
    <col min="10771" max="10771" width="15.36328125" style="126" customWidth="1"/>
    <col min="10772" max="10772" width="4.453125" style="126" customWidth="1"/>
    <col min="10773" max="10773" width="5.08984375" style="126" bestFit="1" customWidth="1"/>
    <col min="10774" max="10774" width="9" style="126"/>
    <col min="10775" max="10775" width="5.453125" style="126" bestFit="1" customWidth="1"/>
    <col min="10776" max="10778" width="5.08984375" style="126" bestFit="1" customWidth="1"/>
    <col min="10779" max="10779" width="7.36328125" style="126" bestFit="1" customWidth="1"/>
    <col min="10780" max="10782" width="5.08984375" style="126" bestFit="1" customWidth="1"/>
    <col min="10783" max="10783" width="4" style="126" bestFit="1" customWidth="1"/>
    <col min="10784" max="10789" width="5.08984375" style="126" bestFit="1" customWidth="1"/>
    <col min="10790" max="11008" width="9" style="126"/>
    <col min="11009" max="11009" width="3.08984375" style="126" customWidth="1"/>
    <col min="11010" max="11010" width="19.6328125" style="126" customWidth="1"/>
    <col min="11011" max="11011" width="10.6328125" style="126" customWidth="1"/>
    <col min="11012" max="11012" width="0" style="126" hidden="1" customWidth="1"/>
    <col min="11013" max="11013" width="4.7265625" style="126" customWidth="1"/>
    <col min="11014" max="11014" width="9.54296875" style="126" customWidth="1"/>
    <col min="11015" max="11025" width="10.6328125" style="126" customWidth="1"/>
    <col min="11026" max="11026" width="7.36328125" style="126" bestFit="1" customWidth="1"/>
    <col min="11027" max="11027" width="15.36328125" style="126" customWidth="1"/>
    <col min="11028" max="11028" width="4.453125" style="126" customWidth="1"/>
    <col min="11029" max="11029" width="5.08984375" style="126" bestFit="1" customWidth="1"/>
    <col min="11030" max="11030" width="9" style="126"/>
    <col min="11031" max="11031" width="5.453125" style="126" bestFit="1" customWidth="1"/>
    <col min="11032" max="11034" width="5.08984375" style="126" bestFit="1" customWidth="1"/>
    <col min="11035" max="11035" width="7.36328125" style="126" bestFit="1" customWidth="1"/>
    <col min="11036" max="11038" width="5.08984375" style="126" bestFit="1" customWidth="1"/>
    <col min="11039" max="11039" width="4" style="126" bestFit="1" customWidth="1"/>
    <col min="11040" max="11045" width="5.08984375" style="126" bestFit="1" customWidth="1"/>
    <col min="11046" max="11264" width="9" style="126"/>
    <col min="11265" max="11265" width="3.08984375" style="126" customWidth="1"/>
    <col min="11266" max="11266" width="19.6328125" style="126" customWidth="1"/>
    <col min="11267" max="11267" width="10.6328125" style="126" customWidth="1"/>
    <col min="11268" max="11268" width="0" style="126" hidden="1" customWidth="1"/>
    <col min="11269" max="11269" width="4.7265625" style="126" customWidth="1"/>
    <col min="11270" max="11270" width="9.54296875" style="126" customWidth="1"/>
    <col min="11271" max="11281" width="10.6328125" style="126" customWidth="1"/>
    <col min="11282" max="11282" width="7.36328125" style="126" bestFit="1" customWidth="1"/>
    <col min="11283" max="11283" width="15.36328125" style="126" customWidth="1"/>
    <col min="11284" max="11284" width="4.453125" style="126" customWidth="1"/>
    <col min="11285" max="11285" width="5.08984375" style="126" bestFit="1" customWidth="1"/>
    <col min="11286" max="11286" width="9" style="126"/>
    <col min="11287" max="11287" width="5.453125" style="126" bestFit="1" customWidth="1"/>
    <col min="11288" max="11290" width="5.08984375" style="126" bestFit="1" customWidth="1"/>
    <col min="11291" max="11291" width="7.36328125" style="126" bestFit="1" customWidth="1"/>
    <col min="11292" max="11294" width="5.08984375" style="126" bestFit="1" customWidth="1"/>
    <col min="11295" max="11295" width="4" style="126" bestFit="1" customWidth="1"/>
    <col min="11296" max="11301" width="5.08984375" style="126" bestFit="1" customWidth="1"/>
    <col min="11302" max="11520" width="9" style="126"/>
    <col min="11521" max="11521" width="3.08984375" style="126" customWidth="1"/>
    <col min="11522" max="11522" width="19.6328125" style="126" customWidth="1"/>
    <col min="11523" max="11523" width="10.6328125" style="126" customWidth="1"/>
    <col min="11524" max="11524" width="0" style="126" hidden="1" customWidth="1"/>
    <col min="11525" max="11525" width="4.7265625" style="126" customWidth="1"/>
    <col min="11526" max="11526" width="9.54296875" style="126" customWidth="1"/>
    <col min="11527" max="11537" width="10.6328125" style="126" customWidth="1"/>
    <col min="11538" max="11538" width="7.36328125" style="126" bestFit="1" customWidth="1"/>
    <col min="11539" max="11539" width="15.36328125" style="126" customWidth="1"/>
    <col min="11540" max="11540" width="4.453125" style="126" customWidth="1"/>
    <col min="11541" max="11541" width="5.08984375" style="126" bestFit="1" customWidth="1"/>
    <col min="11542" max="11542" width="9" style="126"/>
    <col min="11543" max="11543" width="5.453125" style="126" bestFit="1" customWidth="1"/>
    <col min="11544" max="11546" width="5.08984375" style="126" bestFit="1" customWidth="1"/>
    <col min="11547" max="11547" width="7.36328125" style="126" bestFit="1" customWidth="1"/>
    <col min="11548" max="11550" width="5.08984375" style="126" bestFit="1" customWidth="1"/>
    <col min="11551" max="11551" width="4" style="126" bestFit="1" customWidth="1"/>
    <col min="11552" max="11557" width="5.08984375" style="126" bestFit="1" customWidth="1"/>
    <col min="11558" max="11776" width="9" style="126"/>
    <col min="11777" max="11777" width="3.08984375" style="126" customWidth="1"/>
    <col min="11778" max="11778" width="19.6328125" style="126" customWidth="1"/>
    <col min="11779" max="11779" width="10.6328125" style="126" customWidth="1"/>
    <col min="11780" max="11780" width="0" style="126" hidden="1" customWidth="1"/>
    <col min="11781" max="11781" width="4.7265625" style="126" customWidth="1"/>
    <col min="11782" max="11782" width="9.54296875" style="126" customWidth="1"/>
    <col min="11783" max="11793" width="10.6328125" style="126" customWidth="1"/>
    <col min="11794" max="11794" width="7.36328125" style="126" bestFit="1" customWidth="1"/>
    <col min="11795" max="11795" width="15.36328125" style="126" customWidth="1"/>
    <col min="11796" max="11796" width="4.453125" style="126" customWidth="1"/>
    <col min="11797" max="11797" width="5.08984375" style="126" bestFit="1" customWidth="1"/>
    <col min="11798" max="11798" width="9" style="126"/>
    <col min="11799" max="11799" width="5.453125" style="126" bestFit="1" customWidth="1"/>
    <col min="11800" max="11802" width="5.08984375" style="126" bestFit="1" customWidth="1"/>
    <col min="11803" max="11803" width="7.36328125" style="126" bestFit="1" customWidth="1"/>
    <col min="11804" max="11806" width="5.08984375" style="126" bestFit="1" customWidth="1"/>
    <col min="11807" max="11807" width="4" style="126" bestFit="1" customWidth="1"/>
    <col min="11808" max="11813" width="5.08984375" style="126" bestFit="1" customWidth="1"/>
    <col min="11814" max="12032" width="9" style="126"/>
    <col min="12033" max="12033" width="3.08984375" style="126" customWidth="1"/>
    <col min="12034" max="12034" width="19.6328125" style="126" customWidth="1"/>
    <col min="12035" max="12035" width="10.6328125" style="126" customWidth="1"/>
    <col min="12036" max="12036" width="0" style="126" hidden="1" customWidth="1"/>
    <col min="12037" max="12037" width="4.7265625" style="126" customWidth="1"/>
    <col min="12038" max="12038" width="9.54296875" style="126" customWidth="1"/>
    <col min="12039" max="12049" width="10.6328125" style="126" customWidth="1"/>
    <col min="12050" max="12050" width="7.36328125" style="126" bestFit="1" customWidth="1"/>
    <col min="12051" max="12051" width="15.36328125" style="126" customWidth="1"/>
    <col min="12052" max="12052" width="4.453125" style="126" customWidth="1"/>
    <col min="12053" max="12053" width="5.08984375" style="126" bestFit="1" customWidth="1"/>
    <col min="12054" max="12054" width="9" style="126"/>
    <col min="12055" max="12055" width="5.453125" style="126" bestFit="1" customWidth="1"/>
    <col min="12056" max="12058" width="5.08984375" style="126" bestFit="1" customWidth="1"/>
    <col min="12059" max="12059" width="7.36328125" style="126" bestFit="1" customWidth="1"/>
    <col min="12060" max="12062" width="5.08984375" style="126" bestFit="1" customWidth="1"/>
    <col min="12063" max="12063" width="4" style="126" bestFit="1" customWidth="1"/>
    <col min="12064" max="12069" width="5.08984375" style="126" bestFit="1" customWidth="1"/>
    <col min="12070" max="12288" width="9" style="126"/>
    <col min="12289" max="12289" width="3.08984375" style="126" customWidth="1"/>
    <col min="12290" max="12290" width="19.6328125" style="126" customWidth="1"/>
    <col min="12291" max="12291" width="10.6328125" style="126" customWidth="1"/>
    <col min="12292" max="12292" width="0" style="126" hidden="1" customWidth="1"/>
    <col min="12293" max="12293" width="4.7265625" style="126" customWidth="1"/>
    <col min="12294" max="12294" width="9.54296875" style="126" customWidth="1"/>
    <col min="12295" max="12305" width="10.6328125" style="126" customWidth="1"/>
    <col min="12306" max="12306" width="7.36328125" style="126" bestFit="1" customWidth="1"/>
    <col min="12307" max="12307" width="15.36328125" style="126" customWidth="1"/>
    <col min="12308" max="12308" width="4.453125" style="126" customWidth="1"/>
    <col min="12309" max="12309" width="5.08984375" style="126" bestFit="1" customWidth="1"/>
    <col min="12310" max="12310" width="9" style="126"/>
    <col min="12311" max="12311" width="5.453125" style="126" bestFit="1" customWidth="1"/>
    <col min="12312" max="12314" width="5.08984375" style="126" bestFit="1" customWidth="1"/>
    <col min="12315" max="12315" width="7.36328125" style="126" bestFit="1" customWidth="1"/>
    <col min="12316" max="12318" width="5.08984375" style="126" bestFit="1" customWidth="1"/>
    <col min="12319" max="12319" width="4" style="126" bestFit="1" customWidth="1"/>
    <col min="12320" max="12325" width="5.08984375" style="126" bestFit="1" customWidth="1"/>
    <col min="12326" max="12544" width="9" style="126"/>
    <col min="12545" max="12545" width="3.08984375" style="126" customWidth="1"/>
    <col min="12546" max="12546" width="19.6328125" style="126" customWidth="1"/>
    <col min="12547" max="12547" width="10.6328125" style="126" customWidth="1"/>
    <col min="12548" max="12548" width="0" style="126" hidden="1" customWidth="1"/>
    <col min="12549" max="12549" width="4.7265625" style="126" customWidth="1"/>
    <col min="12550" max="12550" width="9.54296875" style="126" customWidth="1"/>
    <col min="12551" max="12561" width="10.6328125" style="126" customWidth="1"/>
    <col min="12562" max="12562" width="7.36328125" style="126" bestFit="1" customWidth="1"/>
    <col min="12563" max="12563" width="15.36328125" style="126" customWidth="1"/>
    <col min="12564" max="12564" width="4.453125" style="126" customWidth="1"/>
    <col min="12565" max="12565" width="5.08984375" style="126" bestFit="1" customWidth="1"/>
    <col min="12566" max="12566" width="9" style="126"/>
    <col min="12567" max="12567" width="5.453125" style="126" bestFit="1" customWidth="1"/>
    <col min="12568" max="12570" width="5.08984375" style="126" bestFit="1" customWidth="1"/>
    <col min="12571" max="12571" width="7.36328125" style="126" bestFit="1" customWidth="1"/>
    <col min="12572" max="12574" width="5.08984375" style="126" bestFit="1" customWidth="1"/>
    <col min="12575" max="12575" width="4" style="126" bestFit="1" customWidth="1"/>
    <col min="12576" max="12581" width="5.08984375" style="126" bestFit="1" customWidth="1"/>
    <col min="12582" max="12800" width="9" style="126"/>
    <col min="12801" max="12801" width="3.08984375" style="126" customWidth="1"/>
    <col min="12802" max="12802" width="19.6328125" style="126" customWidth="1"/>
    <col min="12803" max="12803" width="10.6328125" style="126" customWidth="1"/>
    <col min="12804" max="12804" width="0" style="126" hidden="1" customWidth="1"/>
    <col min="12805" max="12805" width="4.7265625" style="126" customWidth="1"/>
    <col min="12806" max="12806" width="9.54296875" style="126" customWidth="1"/>
    <col min="12807" max="12817" width="10.6328125" style="126" customWidth="1"/>
    <col min="12818" max="12818" width="7.36328125" style="126" bestFit="1" customWidth="1"/>
    <col min="12819" max="12819" width="15.36328125" style="126" customWidth="1"/>
    <col min="12820" max="12820" width="4.453125" style="126" customWidth="1"/>
    <col min="12821" max="12821" width="5.08984375" style="126" bestFit="1" customWidth="1"/>
    <col min="12822" max="12822" width="9" style="126"/>
    <col min="12823" max="12823" width="5.453125" style="126" bestFit="1" customWidth="1"/>
    <col min="12824" max="12826" width="5.08984375" style="126" bestFit="1" customWidth="1"/>
    <col min="12827" max="12827" width="7.36328125" style="126" bestFit="1" customWidth="1"/>
    <col min="12828" max="12830" width="5.08984375" style="126" bestFit="1" customWidth="1"/>
    <col min="12831" max="12831" width="4" style="126" bestFit="1" customWidth="1"/>
    <col min="12832" max="12837" width="5.08984375" style="126" bestFit="1" customWidth="1"/>
    <col min="12838" max="13056" width="9" style="126"/>
    <col min="13057" max="13057" width="3.08984375" style="126" customWidth="1"/>
    <col min="13058" max="13058" width="19.6328125" style="126" customWidth="1"/>
    <col min="13059" max="13059" width="10.6328125" style="126" customWidth="1"/>
    <col min="13060" max="13060" width="0" style="126" hidden="1" customWidth="1"/>
    <col min="13061" max="13061" width="4.7265625" style="126" customWidth="1"/>
    <col min="13062" max="13062" width="9.54296875" style="126" customWidth="1"/>
    <col min="13063" max="13073" width="10.6328125" style="126" customWidth="1"/>
    <col min="13074" max="13074" width="7.36328125" style="126" bestFit="1" customWidth="1"/>
    <col min="13075" max="13075" width="15.36328125" style="126" customWidth="1"/>
    <col min="13076" max="13076" width="4.453125" style="126" customWidth="1"/>
    <col min="13077" max="13077" width="5.08984375" style="126" bestFit="1" customWidth="1"/>
    <col min="13078" max="13078" width="9" style="126"/>
    <col min="13079" max="13079" width="5.453125" style="126" bestFit="1" customWidth="1"/>
    <col min="13080" max="13082" width="5.08984375" style="126" bestFit="1" customWidth="1"/>
    <col min="13083" max="13083" width="7.36328125" style="126" bestFit="1" customWidth="1"/>
    <col min="13084" max="13086" width="5.08984375" style="126" bestFit="1" customWidth="1"/>
    <col min="13087" max="13087" width="4" style="126" bestFit="1" customWidth="1"/>
    <col min="13088" max="13093" width="5.08984375" style="126" bestFit="1" customWidth="1"/>
    <col min="13094" max="13312" width="9" style="126"/>
    <col min="13313" max="13313" width="3.08984375" style="126" customWidth="1"/>
    <col min="13314" max="13314" width="19.6328125" style="126" customWidth="1"/>
    <col min="13315" max="13315" width="10.6328125" style="126" customWidth="1"/>
    <col min="13316" max="13316" width="0" style="126" hidden="1" customWidth="1"/>
    <col min="13317" max="13317" width="4.7265625" style="126" customWidth="1"/>
    <col min="13318" max="13318" width="9.54296875" style="126" customWidth="1"/>
    <col min="13319" max="13329" width="10.6328125" style="126" customWidth="1"/>
    <col min="13330" max="13330" width="7.36328125" style="126" bestFit="1" customWidth="1"/>
    <col min="13331" max="13331" width="15.36328125" style="126" customWidth="1"/>
    <col min="13332" max="13332" width="4.453125" style="126" customWidth="1"/>
    <col min="13333" max="13333" width="5.08984375" style="126" bestFit="1" customWidth="1"/>
    <col min="13334" max="13334" width="9" style="126"/>
    <col min="13335" max="13335" width="5.453125" style="126" bestFit="1" customWidth="1"/>
    <col min="13336" max="13338" width="5.08984375" style="126" bestFit="1" customWidth="1"/>
    <col min="13339" max="13339" width="7.36328125" style="126" bestFit="1" customWidth="1"/>
    <col min="13340" max="13342" width="5.08984375" style="126" bestFit="1" customWidth="1"/>
    <col min="13343" max="13343" width="4" style="126" bestFit="1" customWidth="1"/>
    <col min="13344" max="13349" width="5.08984375" style="126" bestFit="1" customWidth="1"/>
    <col min="13350" max="13568" width="9" style="126"/>
    <col min="13569" max="13569" width="3.08984375" style="126" customWidth="1"/>
    <col min="13570" max="13570" width="19.6328125" style="126" customWidth="1"/>
    <col min="13571" max="13571" width="10.6328125" style="126" customWidth="1"/>
    <col min="13572" max="13572" width="0" style="126" hidden="1" customWidth="1"/>
    <col min="13573" max="13573" width="4.7265625" style="126" customWidth="1"/>
    <col min="13574" max="13574" width="9.54296875" style="126" customWidth="1"/>
    <col min="13575" max="13585" width="10.6328125" style="126" customWidth="1"/>
    <col min="13586" max="13586" width="7.36328125" style="126" bestFit="1" customWidth="1"/>
    <col min="13587" max="13587" width="15.36328125" style="126" customWidth="1"/>
    <col min="13588" max="13588" width="4.453125" style="126" customWidth="1"/>
    <col min="13589" max="13589" width="5.08984375" style="126" bestFit="1" customWidth="1"/>
    <col min="13590" max="13590" width="9" style="126"/>
    <col min="13591" max="13591" width="5.453125" style="126" bestFit="1" customWidth="1"/>
    <col min="13592" max="13594" width="5.08984375" style="126" bestFit="1" customWidth="1"/>
    <col min="13595" max="13595" width="7.36328125" style="126" bestFit="1" customWidth="1"/>
    <col min="13596" max="13598" width="5.08984375" style="126" bestFit="1" customWidth="1"/>
    <col min="13599" max="13599" width="4" style="126" bestFit="1" customWidth="1"/>
    <col min="13600" max="13605" width="5.08984375" style="126" bestFit="1" customWidth="1"/>
    <col min="13606" max="13824" width="9" style="126"/>
    <col min="13825" max="13825" width="3.08984375" style="126" customWidth="1"/>
    <col min="13826" max="13826" width="19.6328125" style="126" customWidth="1"/>
    <col min="13827" max="13827" width="10.6328125" style="126" customWidth="1"/>
    <col min="13828" max="13828" width="0" style="126" hidden="1" customWidth="1"/>
    <col min="13829" max="13829" width="4.7265625" style="126" customWidth="1"/>
    <col min="13830" max="13830" width="9.54296875" style="126" customWidth="1"/>
    <col min="13831" max="13841" width="10.6328125" style="126" customWidth="1"/>
    <col min="13842" max="13842" width="7.36328125" style="126" bestFit="1" customWidth="1"/>
    <col min="13843" max="13843" width="15.36328125" style="126" customWidth="1"/>
    <col min="13844" max="13844" width="4.453125" style="126" customWidth="1"/>
    <col min="13845" max="13845" width="5.08984375" style="126" bestFit="1" customWidth="1"/>
    <col min="13846" max="13846" width="9" style="126"/>
    <col min="13847" max="13847" width="5.453125" style="126" bestFit="1" customWidth="1"/>
    <col min="13848" max="13850" width="5.08984375" style="126" bestFit="1" customWidth="1"/>
    <col min="13851" max="13851" width="7.36328125" style="126" bestFit="1" customWidth="1"/>
    <col min="13852" max="13854" width="5.08984375" style="126" bestFit="1" customWidth="1"/>
    <col min="13855" max="13855" width="4" style="126" bestFit="1" customWidth="1"/>
    <col min="13856" max="13861" width="5.08984375" style="126" bestFit="1" customWidth="1"/>
    <col min="13862" max="14080" width="9" style="126"/>
    <col min="14081" max="14081" width="3.08984375" style="126" customWidth="1"/>
    <col min="14082" max="14082" width="19.6328125" style="126" customWidth="1"/>
    <col min="14083" max="14083" width="10.6328125" style="126" customWidth="1"/>
    <col min="14084" max="14084" width="0" style="126" hidden="1" customWidth="1"/>
    <col min="14085" max="14085" width="4.7265625" style="126" customWidth="1"/>
    <col min="14086" max="14086" width="9.54296875" style="126" customWidth="1"/>
    <col min="14087" max="14097" width="10.6328125" style="126" customWidth="1"/>
    <col min="14098" max="14098" width="7.36328125" style="126" bestFit="1" customWidth="1"/>
    <col min="14099" max="14099" width="15.36328125" style="126" customWidth="1"/>
    <col min="14100" max="14100" width="4.453125" style="126" customWidth="1"/>
    <col min="14101" max="14101" width="5.08984375" style="126" bestFit="1" customWidth="1"/>
    <col min="14102" max="14102" width="9" style="126"/>
    <col min="14103" max="14103" width="5.453125" style="126" bestFit="1" customWidth="1"/>
    <col min="14104" max="14106" width="5.08984375" style="126" bestFit="1" customWidth="1"/>
    <col min="14107" max="14107" width="7.36328125" style="126" bestFit="1" customWidth="1"/>
    <col min="14108" max="14110" width="5.08984375" style="126" bestFit="1" customWidth="1"/>
    <col min="14111" max="14111" width="4" style="126" bestFit="1" customWidth="1"/>
    <col min="14112" max="14117" width="5.08984375" style="126" bestFit="1" customWidth="1"/>
    <col min="14118" max="14336" width="9" style="126"/>
    <col min="14337" max="14337" width="3.08984375" style="126" customWidth="1"/>
    <col min="14338" max="14338" width="19.6328125" style="126" customWidth="1"/>
    <col min="14339" max="14339" width="10.6328125" style="126" customWidth="1"/>
    <col min="14340" max="14340" width="0" style="126" hidden="1" customWidth="1"/>
    <col min="14341" max="14341" width="4.7265625" style="126" customWidth="1"/>
    <col min="14342" max="14342" width="9.54296875" style="126" customWidth="1"/>
    <col min="14343" max="14353" width="10.6328125" style="126" customWidth="1"/>
    <col min="14354" max="14354" width="7.36328125" style="126" bestFit="1" customWidth="1"/>
    <col min="14355" max="14355" width="15.36328125" style="126" customWidth="1"/>
    <col min="14356" max="14356" width="4.453125" style="126" customWidth="1"/>
    <col min="14357" max="14357" width="5.08984375" style="126" bestFit="1" customWidth="1"/>
    <col min="14358" max="14358" width="9" style="126"/>
    <col min="14359" max="14359" width="5.453125" style="126" bestFit="1" customWidth="1"/>
    <col min="14360" max="14362" width="5.08984375" style="126" bestFit="1" customWidth="1"/>
    <col min="14363" max="14363" width="7.36328125" style="126" bestFit="1" customWidth="1"/>
    <col min="14364" max="14366" width="5.08984375" style="126" bestFit="1" customWidth="1"/>
    <col min="14367" max="14367" width="4" style="126" bestFit="1" customWidth="1"/>
    <col min="14368" max="14373" width="5.08984375" style="126" bestFit="1" customWidth="1"/>
    <col min="14374" max="14592" width="9" style="126"/>
    <col min="14593" max="14593" width="3.08984375" style="126" customWidth="1"/>
    <col min="14594" max="14594" width="19.6328125" style="126" customWidth="1"/>
    <col min="14595" max="14595" width="10.6328125" style="126" customWidth="1"/>
    <col min="14596" max="14596" width="0" style="126" hidden="1" customWidth="1"/>
    <col min="14597" max="14597" width="4.7265625" style="126" customWidth="1"/>
    <col min="14598" max="14598" width="9.54296875" style="126" customWidth="1"/>
    <col min="14599" max="14609" width="10.6328125" style="126" customWidth="1"/>
    <col min="14610" max="14610" width="7.36328125" style="126" bestFit="1" customWidth="1"/>
    <col min="14611" max="14611" width="15.36328125" style="126" customWidth="1"/>
    <col min="14612" max="14612" width="4.453125" style="126" customWidth="1"/>
    <col min="14613" max="14613" width="5.08984375" style="126" bestFit="1" customWidth="1"/>
    <col min="14614" max="14614" width="9" style="126"/>
    <col min="14615" max="14615" width="5.453125" style="126" bestFit="1" customWidth="1"/>
    <col min="14616" max="14618" width="5.08984375" style="126" bestFit="1" customWidth="1"/>
    <col min="14619" max="14619" width="7.36328125" style="126" bestFit="1" customWidth="1"/>
    <col min="14620" max="14622" width="5.08984375" style="126" bestFit="1" customWidth="1"/>
    <col min="14623" max="14623" width="4" style="126" bestFit="1" customWidth="1"/>
    <col min="14624" max="14629" width="5.08984375" style="126" bestFit="1" customWidth="1"/>
    <col min="14630" max="14848" width="9" style="126"/>
    <col min="14849" max="14849" width="3.08984375" style="126" customWidth="1"/>
    <col min="14850" max="14850" width="19.6328125" style="126" customWidth="1"/>
    <col min="14851" max="14851" width="10.6328125" style="126" customWidth="1"/>
    <col min="14852" max="14852" width="0" style="126" hidden="1" customWidth="1"/>
    <col min="14853" max="14853" width="4.7265625" style="126" customWidth="1"/>
    <col min="14854" max="14854" width="9.54296875" style="126" customWidth="1"/>
    <col min="14855" max="14865" width="10.6328125" style="126" customWidth="1"/>
    <col min="14866" max="14866" width="7.36328125" style="126" bestFit="1" customWidth="1"/>
    <col min="14867" max="14867" width="15.36328125" style="126" customWidth="1"/>
    <col min="14868" max="14868" width="4.453125" style="126" customWidth="1"/>
    <col min="14869" max="14869" width="5.08984375" style="126" bestFit="1" customWidth="1"/>
    <col min="14870" max="14870" width="9" style="126"/>
    <col min="14871" max="14871" width="5.453125" style="126" bestFit="1" customWidth="1"/>
    <col min="14872" max="14874" width="5.08984375" style="126" bestFit="1" customWidth="1"/>
    <col min="14875" max="14875" width="7.36328125" style="126" bestFit="1" customWidth="1"/>
    <col min="14876" max="14878" width="5.08984375" style="126" bestFit="1" customWidth="1"/>
    <col min="14879" max="14879" width="4" style="126" bestFit="1" customWidth="1"/>
    <col min="14880" max="14885" width="5.08984375" style="126" bestFit="1" customWidth="1"/>
    <col min="14886" max="15104" width="9" style="126"/>
    <col min="15105" max="15105" width="3.08984375" style="126" customWidth="1"/>
    <col min="15106" max="15106" width="19.6328125" style="126" customWidth="1"/>
    <col min="15107" max="15107" width="10.6328125" style="126" customWidth="1"/>
    <col min="15108" max="15108" width="0" style="126" hidden="1" customWidth="1"/>
    <col min="15109" max="15109" width="4.7265625" style="126" customWidth="1"/>
    <col min="15110" max="15110" width="9.54296875" style="126" customWidth="1"/>
    <col min="15111" max="15121" width="10.6328125" style="126" customWidth="1"/>
    <col min="15122" max="15122" width="7.36328125" style="126" bestFit="1" customWidth="1"/>
    <col min="15123" max="15123" width="15.36328125" style="126" customWidth="1"/>
    <col min="15124" max="15124" width="4.453125" style="126" customWidth="1"/>
    <col min="15125" max="15125" width="5.08984375" style="126" bestFit="1" customWidth="1"/>
    <col min="15126" max="15126" width="9" style="126"/>
    <col min="15127" max="15127" width="5.453125" style="126" bestFit="1" customWidth="1"/>
    <col min="15128" max="15130" width="5.08984375" style="126" bestFit="1" customWidth="1"/>
    <col min="15131" max="15131" width="7.36328125" style="126" bestFit="1" customWidth="1"/>
    <col min="15132" max="15134" width="5.08984375" style="126" bestFit="1" customWidth="1"/>
    <col min="15135" max="15135" width="4" style="126" bestFit="1" customWidth="1"/>
    <col min="15136" max="15141" width="5.08984375" style="126" bestFit="1" customWidth="1"/>
    <col min="15142" max="15360" width="9" style="126"/>
    <col min="15361" max="15361" width="3.08984375" style="126" customWidth="1"/>
    <col min="15362" max="15362" width="19.6328125" style="126" customWidth="1"/>
    <col min="15363" max="15363" width="10.6328125" style="126" customWidth="1"/>
    <col min="15364" max="15364" width="0" style="126" hidden="1" customWidth="1"/>
    <col min="15365" max="15365" width="4.7265625" style="126" customWidth="1"/>
    <col min="15366" max="15366" width="9.54296875" style="126" customWidth="1"/>
    <col min="15367" max="15377" width="10.6328125" style="126" customWidth="1"/>
    <col min="15378" max="15378" width="7.36328125" style="126" bestFit="1" customWidth="1"/>
    <col min="15379" max="15379" width="15.36328125" style="126" customWidth="1"/>
    <col min="15380" max="15380" width="4.453125" style="126" customWidth="1"/>
    <col min="15381" max="15381" width="5.08984375" style="126" bestFit="1" customWidth="1"/>
    <col min="15382" max="15382" width="9" style="126"/>
    <col min="15383" max="15383" width="5.453125" style="126" bestFit="1" customWidth="1"/>
    <col min="15384" max="15386" width="5.08984375" style="126" bestFit="1" customWidth="1"/>
    <col min="15387" max="15387" width="7.36328125" style="126" bestFit="1" customWidth="1"/>
    <col min="15388" max="15390" width="5.08984375" style="126" bestFit="1" customWidth="1"/>
    <col min="15391" max="15391" width="4" style="126" bestFit="1" customWidth="1"/>
    <col min="15392" max="15397" width="5.08984375" style="126" bestFit="1" customWidth="1"/>
    <col min="15398" max="15616" width="9" style="126"/>
    <col min="15617" max="15617" width="3.08984375" style="126" customWidth="1"/>
    <col min="15618" max="15618" width="19.6328125" style="126" customWidth="1"/>
    <col min="15619" max="15619" width="10.6328125" style="126" customWidth="1"/>
    <col min="15620" max="15620" width="0" style="126" hidden="1" customWidth="1"/>
    <col min="15621" max="15621" width="4.7265625" style="126" customWidth="1"/>
    <col min="15622" max="15622" width="9.54296875" style="126" customWidth="1"/>
    <col min="15623" max="15633" width="10.6328125" style="126" customWidth="1"/>
    <col min="15634" max="15634" width="7.36328125" style="126" bestFit="1" customWidth="1"/>
    <col min="15635" max="15635" width="15.36328125" style="126" customWidth="1"/>
    <col min="15636" max="15636" width="4.453125" style="126" customWidth="1"/>
    <col min="15637" max="15637" width="5.08984375" style="126" bestFit="1" customWidth="1"/>
    <col min="15638" max="15638" width="9" style="126"/>
    <col min="15639" max="15639" width="5.453125" style="126" bestFit="1" customWidth="1"/>
    <col min="15640" max="15642" width="5.08984375" style="126" bestFit="1" customWidth="1"/>
    <col min="15643" max="15643" width="7.36328125" style="126" bestFit="1" customWidth="1"/>
    <col min="15644" max="15646" width="5.08984375" style="126" bestFit="1" customWidth="1"/>
    <col min="15647" max="15647" width="4" style="126" bestFit="1" customWidth="1"/>
    <col min="15648" max="15653" width="5.08984375" style="126" bestFit="1" customWidth="1"/>
    <col min="15654" max="15872" width="9" style="126"/>
    <col min="15873" max="15873" width="3.08984375" style="126" customWidth="1"/>
    <col min="15874" max="15874" width="19.6328125" style="126" customWidth="1"/>
    <col min="15875" max="15875" width="10.6328125" style="126" customWidth="1"/>
    <col min="15876" max="15876" width="0" style="126" hidden="1" customWidth="1"/>
    <col min="15877" max="15877" width="4.7265625" style="126" customWidth="1"/>
    <col min="15878" max="15878" width="9.54296875" style="126" customWidth="1"/>
    <col min="15879" max="15889" width="10.6328125" style="126" customWidth="1"/>
    <col min="15890" max="15890" width="7.36328125" style="126" bestFit="1" customWidth="1"/>
    <col min="15891" max="15891" width="15.36328125" style="126" customWidth="1"/>
    <col min="15892" max="15892" width="4.453125" style="126" customWidth="1"/>
    <col min="15893" max="15893" width="5.08984375" style="126" bestFit="1" customWidth="1"/>
    <col min="15894" max="15894" width="9" style="126"/>
    <col min="15895" max="15895" width="5.453125" style="126" bestFit="1" customWidth="1"/>
    <col min="15896" max="15898" width="5.08984375" style="126" bestFit="1" customWidth="1"/>
    <col min="15899" max="15899" width="7.36328125" style="126" bestFit="1" customWidth="1"/>
    <col min="15900" max="15902" width="5.08984375" style="126" bestFit="1" customWidth="1"/>
    <col min="15903" max="15903" width="4" style="126" bestFit="1" customWidth="1"/>
    <col min="15904" max="15909" width="5.08984375" style="126" bestFit="1" customWidth="1"/>
    <col min="15910" max="16128" width="9" style="126"/>
    <col min="16129" max="16129" width="3.08984375" style="126" customWidth="1"/>
    <col min="16130" max="16130" width="19.6328125" style="126" customWidth="1"/>
    <col min="16131" max="16131" width="10.6328125" style="126" customWidth="1"/>
    <col min="16132" max="16132" width="0" style="126" hidden="1" customWidth="1"/>
    <col min="16133" max="16133" width="4.7265625" style="126" customWidth="1"/>
    <col min="16134" max="16134" width="9.54296875" style="126" customWidth="1"/>
    <col min="16135" max="16145" width="10.6328125" style="126" customWidth="1"/>
    <col min="16146" max="16146" width="7.36328125" style="126" bestFit="1" customWidth="1"/>
    <col min="16147" max="16147" width="15.36328125" style="126" customWidth="1"/>
    <col min="16148" max="16148" width="4.453125" style="126" customWidth="1"/>
    <col min="16149" max="16149" width="5.08984375" style="126" bestFit="1" customWidth="1"/>
    <col min="16150" max="16150" width="9" style="126"/>
    <col min="16151" max="16151" width="5.453125" style="126" bestFit="1" customWidth="1"/>
    <col min="16152" max="16154" width="5.08984375" style="126" bestFit="1" customWidth="1"/>
    <col min="16155" max="16155" width="7.36328125" style="126" bestFit="1" customWidth="1"/>
    <col min="16156" max="16158" width="5.08984375" style="126" bestFit="1" customWidth="1"/>
    <col min="16159" max="16159" width="4" style="126" bestFit="1" customWidth="1"/>
    <col min="16160" max="16165" width="5.08984375" style="126" bestFit="1" customWidth="1"/>
    <col min="16166" max="16384" width="9" style="126"/>
  </cols>
  <sheetData>
    <row r="1" spans="2:19" ht="17" customHeight="1">
      <c r="B1" s="134" t="s">
        <v>233</v>
      </c>
      <c r="C1" s="316"/>
      <c r="D1" s="316"/>
      <c r="E1" s="316"/>
      <c r="F1" s="316"/>
      <c r="G1" s="127"/>
      <c r="H1" s="127"/>
      <c r="I1" s="127"/>
      <c r="J1" s="127"/>
      <c r="K1" s="127"/>
    </row>
    <row r="2" spans="2:19" ht="22.5" customHeight="1">
      <c r="B2" s="316" t="s">
        <v>177</v>
      </c>
      <c r="C2" s="316"/>
      <c r="D2" s="316"/>
      <c r="E2" s="316"/>
      <c r="F2" s="316"/>
      <c r="Q2" s="129" t="s">
        <v>178</v>
      </c>
    </row>
    <row r="3" spans="2:19" ht="14">
      <c r="B3" s="130" t="s">
        <v>179</v>
      </c>
      <c r="C3" s="131"/>
      <c r="D3" s="131"/>
      <c r="E3" s="131"/>
      <c r="F3" s="131"/>
      <c r="I3" s="131"/>
    </row>
    <row r="4" spans="2:19" ht="7.5" customHeight="1">
      <c r="B4" s="131"/>
      <c r="C4" s="131"/>
      <c r="D4" s="131"/>
      <c r="E4" s="131"/>
      <c r="F4" s="131"/>
    </row>
    <row r="5" spans="2:19">
      <c r="B5" s="132" t="s">
        <v>180</v>
      </c>
      <c r="C5" s="131"/>
      <c r="D5" s="131"/>
      <c r="E5" s="131"/>
      <c r="F5" s="131"/>
      <c r="P5" s="318"/>
      <c r="Q5" s="320" t="s">
        <v>139</v>
      </c>
    </row>
    <row r="6" spans="2:19">
      <c r="B6" s="132" t="s">
        <v>181</v>
      </c>
      <c r="C6" s="131"/>
      <c r="D6" s="131"/>
      <c r="E6" s="131"/>
      <c r="F6" s="131"/>
      <c r="P6" s="319"/>
      <c r="Q6" s="320"/>
    </row>
    <row r="7" spans="2:19">
      <c r="G7" s="133" t="s">
        <v>182</v>
      </c>
      <c r="H7" s="134"/>
      <c r="I7" s="134" t="s">
        <v>183</v>
      </c>
    </row>
    <row r="8" spans="2:19" ht="6" customHeight="1">
      <c r="B8" s="127"/>
      <c r="C8" s="127"/>
      <c r="D8" s="127"/>
      <c r="E8" s="127"/>
      <c r="F8" s="127"/>
      <c r="G8" s="127"/>
      <c r="H8" s="127"/>
      <c r="I8" s="127"/>
    </row>
    <row r="9" spans="2:19" ht="13.5" thickBot="1">
      <c r="B9" s="134" t="s">
        <v>184</v>
      </c>
      <c r="C9" s="134"/>
      <c r="D9" s="134"/>
      <c r="E9" s="134"/>
      <c r="F9" s="134"/>
      <c r="G9" s="134"/>
      <c r="H9" s="135" t="s">
        <v>185</v>
      </c>
      <c r="I9" s="134"/>
      <c r="M9" s="134"/>
      <c r="N9" s="136"/>
      <c r="O9" s="136"/>
      <c r="P9" s="136"/>
    </row>
    <row r="10" spans="2:19" ht="14.25" customHeight="1">
      <c r="B10" s="321" t="s">
        <v>186</v>
      </c>
      <c r="C10" s="323" t="s">
        <v>187</v>
      </c>
      <c r="D10" s="325" t="s">
        <v>188</v>
      </c>
      <c r="E10" s="323" t="s">
        <v>189</v>
      </c>
      <c r="F10" s="327"/>
      <c r="G10" s="328" t="s">
        <v>190</v>
      </c>
      <c r="H10" s="328"/>
      <c r="I10" s="328"/>
      <c r="J10" s="328" t="s">
        <v>191</v>
      </c>
      <c r="K10" s="328"/>
      <c r="L10" s="328"/>
      <c r="M10" s="328" t="s">
        <v>192</v>
      </c>
      <c r="N10" s="328"/>
      <c r="O10" s="328"/>
      <c r="P10" s="336" t="s">
        <v>193</v>
      </c>
      <c r="Q10" s="337"/>
      <c r="R10" s="136"/>
      <c r="S10" s="140"/>
    </row>
    <row r="11" spans="2:19" ht="27" customHeight="1" thickBot="1">
      <c r="B11" s="322"/>
      <c r="C11" s="324"/>
      <c r="D11" s="326"/>
      <c r="E11" s="324"/>
      <c r="F11" s="324"/>
      <c r="G11" s="142" t="s">
        <v>194</v>
      </c>
      <c r="H11" s="142" t="s">
        <v>195</v>
      </c>
      <c r="I11" s="141" t="s">
        <v>196</v>
      </c>
      <c r="J11" s="142" t="s">
        <v>194</v>
      </c>
      <c r="K11" s="142" t="s">
        <v>195</v>
      </c>
      <c r="L11" s="141" t="s">
        <v>196</v>
      </c>
      <c r="M11" s="142" t="s">
        <v>194</v>
      </c>
      <c r="N11" s="142" t="s">
        <v>195</v>
      </c>
      <c r="O11" s="143" t="s">
        <v>196</v>
      </c>
      <c r="P11" s="144" t="s">
        <v>197</v>
      </c>
      <c r="Q11" s="145" t="s">
        <v>198</v>
      </c>
      <c r="R11" s="146" t="s">
        <v>199</v>
      </c>
    </row>
    <row r="12" spans="2:19" ht="14.25" customHeight="1">
      <c r="B12" s="338" t="s">
        <v>200</v>
      </c>
      <c r="C12" s="328">
        <v>1</v>
      </c>
      <c r="D12" s="147">
        <v>0.34</v>
      </c>
      <c r="E12" s="341">
        <f>E18</f>
        <v>6.8000000000000005E-2</v>
      </c>
      <c r="F12" s="342"/>
      <c r="G12" s="148"/>
      <c r="H12" s="148"/>
      <c r="I12" s="149">
        <f t="shared" ref="I12:I75" si="0">G12+H12</f>
        <v>0</v>
      </c>
      <c r="J12" s="150">
        <f t="shared" ref="J12:J75" si="1">E12*G12</f>
        <v>0</v>
      </c>
      <c r="K12" s="150">
        <f t="shared" ref="K12:K75" si="2">E12*H12</f>
        <v>0</v>
      </c>
      <c r="L12" s="151">
        <f t="shared" ref="L12:L75" si="3">J12+K12</f>
        <v>0</v>
      </c>
      <c r="M12" s="152">
        <f>C12*G12</f>
        <v>0</v>
      </c>
      <c r="N12" s="152">
        <f>C12*H12</f>
        <v>0</v>
      </c>
      <c r="O12" s="153">
        <f t="shared" ref="O12:O75" si="4">M12+N12</f>
        <v>0</v>
      </c>
      <c r="P12" s="138" t="s">
        <v>201</v>
      </c>
      <c r="Q12" s="139"/>
      <c r="R12" s="154">
        <f>IF(I12&gt;0,1,0)</f>
        <v>0</v>
      </c>
    </row>
    <row r="13" spans="2:19" ht="14.25" customHeight="1">
      <c r="B13" s="339"/>
      <c r="C13" s="332"/>
      <c r="D13" s="155">
        <v>0.65500000000000003</v>
      </c>
      <c r="E13" s="329">
        <f>E19</f>
        <v>0.13100000000000001</v>
      </c>
      <c r="F13" s="330"/>
      <c r="G13" s="156"/>
      <c r="H13" s="156"/>
      <c r="I13" s="157">
        <f t="shared" si="0"/>
        <v>0</v>
      </c>
      <c r="J13" s="158">
        <f t="shared" si="1"/>
        <v>0</v>
      </c>
      <c r="K13" s="158">
        <f t="shared" si="2"/>
        <v>0</v>
      </c>
      <c r="L13" s="159">
        <f t="shared" si="3"/>
        <v>0</v>
      </c>
      <c r="M13" s="160">
        <f>C12*G13</f>
        <v>0</v>
      </c>
      <c r="N13" s="160">
        <f>C12*H13</f>
        <v>0</v>
      </c>
      <c r="O13" s="161">
        <f t="shared" si="4"/>
        <v>0</v>
      </c>
      <c r="P13" s="162"/>
      <c r="Q13" s="163" t="s">
        <v>201</v>
      </c>
      <c r="R13" s="154">
        <f t="shared" ref="R13:R25" si="5">IF(I13&gt;0,1,0)</f>
        <v>0</v>
      </c>
    </row>
    <row r="14" spans="2:19">
      <c r="B14" s="339"/>
      <c r="C14" s="335">
        <v>1.3</v>
      </c>
      <c r="D14" s="165">
        <v>0.34</v>
      </c>
      <c r="E14" s="333">
        <f>E18</f>
        <v>6.8000000000000005E-2</v>
      </c>
      <c r="F14" s="334"/>
      <c r="G14" s="156"/>
      <c r="H14" s="156"/>
      <c r="I14" s="166">
        <f t="shared" si="0"/>
        <v>0</v>
      </c>
      <c r="J14" s="167">
        <f t="shared" si="1"/>
        <v>0</v>
      </c>
      <c r="K14" s="167">
        <f t="shared" si="2"/>
        <v>0</v>
      </c>
      <c r="L14" s="168">
        <f t="shared" si="3"/>
        <v>0</v>
      </c>
      <c r="M14" s="169">
        <f>C14*G14</f>
        <v>0</v>
      </c>
      <c r="N14" s="169">
        <f>C14*H14</f>
        <v>0</v>
      </c>
      <c r="O14" s="170">
        <f t="shared" si="4"/>
        <v>0</v>
      </c>
      <c r="P14" s="162" t="s">
        <v>201</v>
      </c>
      <c r="Q14" s="163"/>
      <c r="R14" s="154">
        <f t="shared" si="5"/>
        <v>0</v>
      </c>
      <c r="S14" s="126">
        <v>0.98</v>
      </c>
    </row>
    <row r="15" spans="2:19" ht="14.25" customHeight="1">
      <c r="B15" s="339"/>
      <c r="C15" s="332"/>
      <c r="D15" s="155">
        <v>0.65500000000000003</v>
      </c>
      <c r="E15" s="329">
        <f>E19</f>
        <v>0.13100000000000001</v>
      </c>
      <c r="F15" s="330"/>
      <c r="G15" s="156"/>
      <c r="H15" s="156"/>
      <c r="I15" s="157">
        <f t="shared" si="0"/>
        <v>0</v>
      </c>
      <c r="J15" s="158">
        <f t="shared" si="1"/>
        <v>0</v>
      </c>
      <c r="K15" s="158">
        <f t="shared" si="2"/>
        <v>0</v>
      </c>
      <c r="L15" s="159">
        <f t="shared" si="3"/>
        <v>0</v>
      </c>
      <c r="M15" s="160">
        <f>C14*G15</f>
        <v>0</v>
      </c>
      <c r="N15" s="160">
        <f>C14*H15</f>
        <v>0</v>
      </c>
      <c r="O15" s="161">
        <f t="shared" si="4"/>
        <v>0</v>
      </c>
      <c r="P15" s="162"/>
      <c r="Q15" s="163" t="s">
        <v>201</v>
      </c>
      <c r="R15" s="154">
        <f t="shared" si="5"/>
        <v>0</v>
      </c>
      <c r="S15" s="126">
        <v>200</v>
      </c>
    </row>
    <row r="16" spans="2:19">
      <c r="B16" s="339"/>
      <c r="C16" s="335">
        <v>1.6</v>
      </c>
      <c r="D16" s="165">
        <v>0.34</v>
      </c>
      <c r="E16" s="333">
        <f>E18</f>
        <v>6.8000000000000005E-2</v>
      </c>
      <c r="F16" s="334"/>
      <c r="G16" s="156"/>
      <c r="H16" s="156"/>
      <c r="I16" s="166">
        <f t="shared" si="0"/>
        <v>0</v>
      </c>
      <c r="J16" s="167">
        <f t="shared" si="1"/>
        <v>0</v>
      </c>
      <c r="K16" s="167">
        <f t="shared" si="2"/>
        <v>0</v>
      </c>
      <c r="L16" s="168">
        <f t="shared" si="3"/>
        <v>0</v>
      </c>
      <c r="M16" s="169">
        <f>C16*G16</f>
        <v>0</v>
      </c>
      <c r="N16" s="169">
        <f>C16*H16</f>
        <v>0</v>
      </c>
      <c r="O16" s="170">
        <f t="shared" si="4"/>
        <v>0</v>
      </c>
      <c r="P16" s="162" t="s">
        <v>201</v>
      </c>
      <c r="Q16" s="163"/>
      <c r="R16" s="154">
        <f t="shared" si="5"/>
        <v>0</v>
      </c>
      <c r="S16" s="126">
        <f>S14*S15/1000</f>
        <v>0.19600000000000001</v>
      </c>
    </row>
    <row r="17" spans="2:18" ht="14.25" customHeight="1">
      <c r="B17" s="339"/>
      <c r="C17" s="332"/>
      <c r="D17" s="155">
        <v>0.65500000000000003</v>
      </c>
      <c r="E17" s="329">
        <f>E19</f>
        <v>0.13100000000000001</v>
      </c>
      <c r="F17" s="330"/>
      <c r="G17" s="156"/>
      <c r="H17" s="156"/>
      <c r="I17" s="171">
        <f t="shared" si="0"/>
        <v>0</v>
      </c>
      <c r="J17" s="158">
        <f t="shared" si="1"/>
        <v>0</v>
      </c>
      <c r="K17" s="158">
        <f t="shared" si="2"/>
        <v>0</v>
      </c>
      <c r="L17" s="172">
        <f t="shared" si="3"/>
        <v>0</v>
      </c>
      <c r="M17" s="160">
        <f>C16*G17</f>
        <v>0</v>
      </c>
      <c r="N17" s="160">
        <f>C16*H17</f>
        <v>0</v>
      </c>
      <c r="O17" s="173">
        <f t="shared" si="4"/>
        <v>0</v>
      </c>
      <c r="P17" s="162"/>
      <c r="Q17" s="163" t="s">
        <v>201</v>
      </c>
      <c r="R17" s="154">
        <f t="shared" si="5"/>
        <v>0</v>
      </c>
    </row>
    <row r="18" spans="2:18" ht="14.25" customHeight="1">
      <c r="B18" s="339"/>
      <c r="C18" s="331">
        <v>2</v>
      </c>
      <c r="D18" s="175">
        <v>0.34</v>
      </c>
      <c r="E18" s="333">
        <v>6.8000000000000005E-2</v>
      </c>
      <c r="F18" s="334"/>
      <c r="G18" s="176"/>
      <c r="H18" s="176"/>
      <c r="I18" s="177">
        <f t="shared" si="0"/>
        <v>0</v>
      </c>
      <c r="J18" s="178">
        <f t="shared" si="1"/>
        <v>0</v>
      </c>
      <c r="K18" s="178">
        <f t="shared" si="2"/>
        <v>0</v>
      </c>
      <c r="L18" s="179">
        <f t="shared" si="3"/>
        <v>0</v>
      </c>
      <c r="M18" s="180">
        <f>C18*G18</f>
        <v>0</v>
      </c>
      <c r="N18" s="180">
        <f>C18*H18</f>
        <v>0</v>
      </c>
      <c r="O18" s="181">
        <f t="shared" si="4"/>
        <v>0</v>
      </c>
      <c r="P18" s="182" t="s">
        <v>201</v>
      </c>
      <c r="Q18" s="183"/>
      <c r="R18" s="154">
        <f t="shared" si="5"/>
        <v>0</v>
      </c>
    </row>
    <row r="19" spans="2:18" ht="14.25" customHeight="1">
      <c r="B19" s="339"/>
      <c r="C19" s="332"/>
      <c r="D19" s="155">
        <v>0.65500000000000003</v>
      </c>
      <c r="E19" s="329">
        <v>0.13100000000000001</v>
      </c>
      <c r="F19" s="330"/>
      <c r="G19" s="156"/>
      <c r="H19" s="156"/>
      <c r="I19" s="157">
        <f t="shared" si="0"/>
        <v>0</v>
      </c>
      <c r="J19" s="158">
        <f t="shared" si="1"/>
        <v>0</v>
      </c>
      <c r="K19" s="158">
        <f t="shared" si="2"/>
        <v>0</v>
      </c>
      <c r="L19" s="159">
        <f t="shared" si="3"/>
        <v>0</v>
      </c>
      <c r="M19" s="160">
        <f>C18*G19</f>
        <v>0</v>
      </c>
      <c r="N19" s="160">
        <f>C18*H19</f>
        <v>0</v>
      </c>
      <c r="O19" s="161">
        <f t="shared" si="4"/>
        <v>0</v>
      </c>
      <c r="P19" s="162"/>
      <c r="Q19" s="163" t="s">
        <v>201</v>
      </c>
      <c r="R19" s="154">
        <f t="shared" si="5"/>
        <v>0</v>
      </c>
    </row>
    <row r="20" spans="2:18">
      <c r="B20" s="339"/>
      <c r="C20" s="335">
        <v>2.5</v>
      </c>
      <c r="D20" s="165">
        <v>0.47</v>
      </c>
      <c r="E20" s="333">
        <v>9.4E-2</v>
      </c>
      <c r="F20" s="334"/>
      <c r="G20" s="156"/>
      <c r="H20" s="156"/>
      <c r="I20" s="166">
        <f t="shared" si="0"/>
        <v>0</v>
      </c>
      <c r="J20" s="167">
        <f t="shared" si="1"/>
        <v>0</v>
      </c>
      <c r="K20" s="167">
        <f t="shared" si="2"/>
        <v>0</v>
      </c>
      <c r="L20" s="168">
        <f t="shared" si="3"/>
        <v>0</v>
      </c>
      <c r="M20" s="169">
        <f>C20*G20</f>
        <v>0</v>
      </c>
      <c r="N20" s="169">
        <f>C20*H20</f>
        <v>0</v>
      </c>
      <c r="O20" s="170">
        <f t="shared" si="4"/>
        <v>0</v>
      </c>
      <c r="P20" s="162" t="s">
        <v>201</v>
      </c>
      <c r="Q20" s="163"/>
      <c r="R20" s="154">
        <f t="shared" si="5"/>
        <v>0</v>
      </c>
    </row>
    <row r="21" spans="2:18" ht="14.25" customHeight="1">
      <c r="B21" s="339"/>
      <c r="C21" s="332"/>
      <c r="D21" s="155">
        <v>0.65500000000000003</v>
      </c>
      <c r="E21" s="329">
        <v>0.13100000000000001</v>
      </c>
      <c r="F21" s="330"/>
      <c r="G21" s="156"/>
      <c r="H21" s="156"/>
      <c r="I21" s="157">
        <f t="shared" si="0"/>
        <v>0</v>
      </c>
      <c r="J21" s="158">
        <f t="shared" si="1"/>
        <v>0</v>
      </c>
      <c r="K21" s="158">
        <f t="shared" si="2"/>
        <v>0</v>
      </c>
      <c r="L21" s="159">
        <f t="shared" si="3"/>
        <v>0</v>
      </c>
      <c r="M21" s="160">
        <f>C20*G21</f>
        <v>0</v>
      </c>
      <c r="N21" s="160">
        <f>C20*H21</f>
        <v>0</v>
      </c>
      <c r="O21" s="161">
        <f t="shared" si="4"/>
        <v>0</v>
      </c>
      <c r="P21" s="162"/>
      <c r="Q21" s="163" t="s">
        <v>201</v>
      </c>
      <c r="R21" s="154">
        <f t="shared" si="5"/>
        <v>0</v>
      </c>
    </row>
    <row r="22" spans="2:18">
      <c r="B22" s="339"/>
      <c r="C22" s="335">
        <v>3</v>
      </c>
      <c r="D22" s="165">
        <v>0.47</v>
      </c>
      <c r="E22" s="333">
        <v>9.4E-2</v>
      </c>
      <c r="F22" s="334"/>
      <c r="G22" s="156"/>
      <c r="H22" s="156"/>
      <c r="I22" s="166">
        <f t="shared" si="0"/>
        <v>0</v>
      </c>
      <c r="J22" s="167">
        <f t="shared" si="1"/>
        <v>0</v>
      </c>
      <c r="K22" s="167">
        <f t="shared" si="2"/>
        <v>0</v>
      </c>
      <c r="L22" s="168">
        <f t="shared" si="3"/>
        <v>0</v>
      </c>
      <c r="M22" s="169">
        <f>C22*G22</f>
        <v>0</v>
      </c>
      <c r="N22" s="169">
        <f>C22*H22</f>
        <v>0</v>
      </c>
      <c r="O22" s="170">
        <f t="shared" si="4"/>
        <v>0</v>
      </c>
      <c r="P22" s="162" t="s">
        <v>201</v>
      </c>
      <c r="Q22" s="163"/>
      <c r="R22" s="154">
        <f t="shared" si="5"/>
        <v>0</v>
      </c>
    </row>
    <row r="23" spans="2:18" ht="14.25" customHeight="1">
      <c r="B23" s="339"/>
      <c r="C23" s="332"/>
      <c r="D23" s="155">
        <v>0.65500000000000003</v>
      </c>
      <c r="E23" s="329">
        <v>0.13100000000000001</v>
      </c>
      <c r="F23" s="330"/>
      <c r="G23" s="156"/>
      <c r="H23" s="156"/>
      <c r="I23" s="171">
        <f t="shared" si="0"/>
        <v>0</v>
      </c>
      <c r="J23" s="158">
        <f t="shared" si="1"/>
        <v>0</v>
      </c>
      <c r="K23" s="158">
        <f t="shared" si="2"/>
        <v>0</v>
      </c>
      <c r="L23" s="172">
        <f t="shared" si="3"/>
        <v>0</v>
      </c>
      <c r="M23" s="160">
        <f>C22*G23</f>
        <v>0</v>
      </c>
      <c r="N23" s="160">
        <f>C22*H23</f>
        <v>0</v>
      </c>
      <c r="O23" s="173">
        <f t="shared" si="4"/>
        <v>0</v>
      </c>
      <c r="P23" s="162"/>
      <c r="Q23" s="163" t="s">
        <v>201</v>
      </c>
      <c r="R23" s="154">
        <f t="shared" si="5"/>
        <v>0</v>
      </c>
    </row>
    <row r="24" spans="2:18">
      <c r="B24" s="339"/>
      <c r="C24" s="335">
        <v>3.2</v>
      </c>
      <c r="D24" s="165">
        <v>0.77</v>
      </c>
      <c r="E24" s="333">
        <v>0.154</v>
      </c>
      <c r="F24" s="334"/>
      <c r="G24" s="156"/>
      <c r="H24" s="156"/>
      <c r="I24" s="166">
        <f t="shared" si="0"/>
        <v>0</v>
      </c>
      <c r="J24" s="167">
        <f t="shared" si="1"/>
        <v>0</v>
      </c>
      <c r="K24" s="167">
        <f t="shared" si="2"/>
        <v>0</v>
      </c>
      <c r="L24" s="168">
        <f t="shared" si="3"/>
        <v>0</v>
      </c>
      <c r="M24" s="169">
        <f>C24*G24</f>
        <v>0</v>
      </c>
      <c r="N24" s="169">
        <f>C24*H24</f>
        <v>0</v>
      </c>
      <c r="O24" s="170">
        <f t="shared" si="4"/>
        <v>0</v>
      </c>
      <c r="P24" s="162" t="s">
        <v>201</v>
      </c>
      <c r="Q24" s="163"/>
      <c r="R24" s="154">
        <f t="shared" si="5"/>
        <v>0</v>
      </c>
    </row>
    <row r="25" spans="2:18" ht="14.25" customHeight="1">
      <c r="B25" s="339"/>
      <c r="C25" s="332"/>
      <c r="D25" s="155">
        <v>1.3</v>
      </c>
      <c r="E25" s="343">
        <v>0.26</v>
      </c>
      <c r="F25" s="344"/>
      <c r="G25" s="156"/>
      <c r="H25" s="156"/>
      <c r="I25" s="184">
        <f t="shared" si="0"/>
        <v>0</v>
      </c>
      <c r="J25" s="158">
        <f t="shared" si="1"/>
        <v>0</v>
      </c>
      <c r="K25" s="158">
        <f t="shared" si="2"/>
        <v>0</v>
      </c>
      <c r="L25" s="185">
        <f t="shared" si="3"/>
        <v>0</v>
      </c>
      <c r="M25" s="160">
        <f>C24*G25</f>
        <v>0</v>
      </c>
      <c r="N25" s="160">
        <f>C24*H25</f>
        <v>0</v>
      </c>
      <c r="O25" s="186">
        <f t="shared" si="4"/>
        <v>0</v>
      </c>
      <c r="P25" s="162"/>
      <c r="Q25" s="163" t="s">
        <v>201</v>
      </c>
      <c r="R25" s="154">
        <f t="shared" si="5"/>
        <v>0</v>
      </c>
    </row>
    <row r="26" spans="2:18">
      <c r="B26" s="339"/>
      <c r="C26" s="335">
        <v>4</v>
      </c>
      <c r="D26" s="165">
        <v>0.85</v>
      </c>
      <c r="E26" s="333">
        <v>0.17</v>
      </c>
      <c r="F26" s="334"/>
      <c r="G26" s="156"/>
      <c r="H26" s="156"/>
      <c r="I26" s="166">
        <f t="shared" si="0"/>
        <v>0</v>
      </c>
      <c r="J26" s="167">
        <f t="shared" si="1"/>
        <v>0</v>
      </c>
      <c r="K26" s="167">
        <f t="shared" si="2"/>
        <v>0</v>
      </c>
      <c r="L26" s="168">
        <f t="shared" si="3"/>
        <v>0</v>
      </c>
      <c r="M26" s="169">
        <f>C26*G26</f>
        <v>0</v>
      </c>
      <c r="N26" s="169">
        <f>C26*H26</f>
        <v>0</v>
      </c>
      <c r="O26" s="170">
        <f t="shared" si="4"/>
        <v>0</v>
      </c>
      <c r="P26" s="162" t="s">
        <v>201</v>
      </c>
      <c r="Q26" s="163"/>
      <c r="R26" s="187"/>
    </row>
    <row r="27" spans="2:18" ht="14.25" customHeight="1">
      <c r="B27" s="339"/>
      <c r="C27" s="332"/>
      <c r="D27" s="155">
        <v>1.3</v>
      </c>
      <c r="E27" s="329">
        <v>0.26</v>
      </c>
      <c r="F27" s="330"/>
      <c r="G27" s="156"/>
      <c r="H27" s="156"/>
      <c r="I27" s="157">
        <f t="shared" si="0"/>
        <v>0</v>
      </c>
      <c r="J27" s="158">
        <f t="shared" si="1"/>
        <v>0</v>
      </c>
      <c r="K27" s="158">
        <f t="shared" si="2"/>
        <v>0</v>
      </c>
      <c r="L27" s="159">
        <f t="shared" si="3"/>
        <v>0</v>
      </c>
      <c r="M27" s="160">
        <f>C26*G27</f>
        <v>0</v>
      </c>
      <c r="N27" s="160">
        <f>C26*H27</f>
        <v>0</v>
      </c>
      <c r="O27" s="161">
        <f t="shared" si="4"/>
        <v>0</v>
      </c>
      <c r="P27" s="162"/>
      <c r="Q27" s="163" t="s">
        <v>201</v>
      </c>
      <c r="R27" s="187"/>
    </row>
    <row r="28" spans="2:18">
      <c r="B28" s="339"/>
      <c r="C28" s="335">
        <v>5</v>
      </c>
      <c r="D28" s="165">
        <v>1</v>
      </c>
      <c r="E28" s="333">
        <v>0.2</v>
      </c>
      <c r="F28" s="334"/>
      <c r="G28" s="156"/>
      <c r="H28" s="156"/>
      <c r="I28" s="166">
        <f t="shared" si="0"/>
        <v>0</v>
      </c>
      <c r="J28" s="167">
        <f t="shared" si="1"/>
        <v>0</v>
      </c>
      <c r="K28" s="167">
        <f t="shared" si="2"/>
        <v>0</v>
      </c>
      <c r="L28" s="168">
        <f t="shared" si="3"/>
        <v>0</v>
      </c>
      <c r="M28" s="169">
        <f>C28*G28</f>
        <v>0</v>
      </c>
      <c r="N28" s="169">
        <f>C28*H28</f>
        <v>0</v>
      </c>
      <c r="O28" s="170">
        <f t="shared" si="4"/>
        <v>0</v>
      </c>
      <c r="P28" s="162" t="s">
        <v>201</v>
      </c>
      <c r="Q28" s="163"/>
      <c r="R28" s="187"/>
    </row>
    <row r="29" spans="2:18" ht="14.25" customHeight="1">
      <c r="B29" s="339"/>
      <c r="C29" s="332"/>
      <c r="D29" s="155">
        <v>1.3</v>
      </c>
      <c r="E29" s="329">
        <v>0.26</v>
      </c>
      <c r="F29" s="330"/>
      <c r="G29" s="156"/>
      <c r="H29" s="156"/>
      <c r="I29" s="157">
        <f t="shared" si="0"/>
        <v>0</v>
      </c>
      <c r="J29" s="158">
        <f t="shared" si="1"/>
        <v>0</v>
      </c>
      <c r="K29" s="158">
        <f t="shared" si="2"/>
        <v>0</v>
      </c>
      <c r="L29" s="159">
        <f t="shared" si="3"/>
        <v>0</v>
      </c>
      <c r="M29" s="160">
        <f>C28*G29</f>
        <v>0</v>
      </c>
      <c r="N29" s="160">
        <f>C28*H29</f>
        <v>0</v>
      </c>
      <c r="O29" s="161">
        <f t="shared" si="4"/>
        <v>0</v>
      </c>
      <c r="P29" s="162"/>
      <c r="Q29" s="163" t="s">
        <v>201</v>
      </c>
      <c r="R29" s="187"/>
    </row>
    <row r="30" spans="2:18">
      <c r="B30" s="339"/>
      <c r="C30" s="335">
        <v>6</v>
      </c>
      <c r="D30" s="165">
        <v>1</v>
      </c>
      <c r="E30" s="333">
        <v>0.2</v>
      </c>
      <c r="F30" s="334"/>
      <c r="G30" s="156"/>
      <c r="H30" s="156"/>
      <c r="I30" s="188">
        <f t="shared" si="0"/>
        <v>0</v>
      </c>
      <c r="J30" s="167">
        <f t="shared" si="1"/>
        <v>0</v>
      </c>
      <c r="K30" s="167">
        <f t="shared" si="2"/>
        <v>0</v>
      </c>
      <c r="L30" s="189">
        <f t="shared" si="3"/>
        <v>0</v>
      </c>
      <c r="M30" s="169">
        <f>C30*G30</f>
        <v>0</v>
      </c>
      <c r="N30" s="169">
        <f>C30*H30</f>
        <v>0</v>
      </c>
      <c r="O30" s="190">
        <f t="shared" si="4"/>
        <v>0</v>
      </c>
      <c r="P30" s="162" t="s">
        <v>201</v>
      </c>
      <c r="Q30" s="163"/>
      <c r="R30" s="187"/>
    </row>
    <row r="31" spans="2:18" ht="14.25" customHeight="1" thickBot="1">
      <c r="B31" s="340"/>
      <c r="C31" s="345"/>
      <c r="D31" s="191">
        <v>1.3</v>
      </c>
      <c r="E31" s="346">
        <v>0.26</v>
      </c>
      <c r="F31" s="347"/>
      <c r="G31" s="192"/>
      <c r="H31" s="192"/>
      <c r="I31" s="193">
        <f t="shared" si="0"/>
        <v>0</v>
      </c>
      <c r="J31" s="194">
        <f t="shared" si="1"/>
        <v>0</v>
      </c>
      <c r="K31" s="194">
        <f t="shared" si="2"/>
        <v>0</v>
      </c>
      <c r="L31" s="195">
        <f t="shared" si="3"/>
        <v>0</v>
      </c>
      <c r="M31" s="196">
        <f>C30*G31</f>
        <v>0</v>
      </c>
      <c r="N31" s="196">
        <f>C30*H31</f>
        <v>0</v>
      </c>
      <c r="O31" s="197">
        <f t="shared" si="4"/>
        <v>0</v>
      </c>
      <c r="P31" s="144"/>
      <c r="Q31" s="145" t="s">
        <v>201</v>
      </c>
      <c r="R31" s="187"/>
    </row>
    <row r="32" spans="2:18" ht="13.5" customHeight="1">
      <c r="B32" s="338" t="s">
        <v>202</v>
      </c>
      <c r="C32" s="328">
        <v>0.8</v>
      </c>
      <c r="D32" s="198">
        <v>0.35</v>
      </c>
      <c r="E32" s="348">
        <f>(D32*200)/1000</f>
        <v>7.0000000000000007E-2</v>
      </c>
      <c r="F32" s="349"/>
      <c r="G32" s="148"/>
      <c r="H32" s="148"/>
      <c r="I32" s="199">
        <f t="shared" si="0"/>
        <v>0</v>
      </c>
      <c r="J32" s="200">
        <f t="shared" si="1"/>
        <v>0</v>
      </c>
      <c r="K32" s="200">
        <f t="shared" si="2"/>
        <v>0</v>
      </c>
      <c r="L32" s="201">
        <f t="shared" si="3"/>
        <v>0</v>
      </c>
      <c r="M32" s="202">
        <f>C32*G32</f>
        <v>0</v>
      </c>
      <c r="N32" s="202">
        <f>C32*H32</f>
        <v>0</v>
      </c>
      <c r="O32" s="203">
        <f t="shared" si="4"/>
        <v>0</v>
      </c>
      <c r="P32" s="138" t="s">
        <v>201</v>
      </c>
      <c r="Q32" s="139"/>
      <c r="R32" s="154">
        <f t="shared" ref="R32:R47" si="6">IF(I32&gt;0,1,0)</f>
        <v>0</v>
      </c>
    </row>
    <row r="33" spans="2:18">
      <c r="B33" s="339"/>
      <c r="C33" s="332"/>
      <c r="D33" s="204">
        <v>0.56000000000000005</v>
      </c>
      <c r="E33" s="343">
        <f t="shared" ref="E33:E83" si="7">(D33*200)/1000</f>
        <v>0.11200000000000002</v>
      </c>
      <c r="F33" s="344"/>
      <c r="G33" s="156"/>
      <c r="H33" s="156"/>
      <c r="I33" s="205">
        <f t="shared" si="0"/>
        <v>0</v>
      </c>
      <c r="J33" s="206">
        <f t="shared" si="1"/>
        <v>0</v>
      </c>
      <c r="K33" s="206">
        <f t="shared" si="2"/>
        <v>0</v>
      </c>
      <c r="L33" s="185">
        <f t="shared" si="3"/>
        <v>0</v>
      </c>
      <c r="M33" s="207">
        <f>C32*G33</f>
        <v>0</v>
      </c>
      <c r="N33" s="207">
        <f>C32*H33</f>
        <v>0</v>
      </c>
      <c r="O33" s="186">
        <f t="shared" si="4"/>
        <v>0</v>
      </c>
      <c r="P33" s="162"/>
      <c r="Q33" s="163" t="s">
        <v>201</v>
      </c>
      <c r="R33" s="154">
        <f t="shared" si="6"/>
        <v>0</v>
      </c>
    </row>
    <row r="34" spans="2:18">
      <c r="B34" s="339"/>
      <c r="C34" s="335">
        <v>1</v>
      </c>
      <c r="D34" s="208">
        <v>0.35</v>
      </c>
      <c r="E34" s="350">
        <f t="shared" si="7"/>
        <v>7.0000000000000007E-2</v>
      </c>
      <c r="F34" s="351"/>
      <c r="G34" s="156"/>
      <c r="H34" s="156"/>
      <c r="I34" s="209">
        <f t="shared" si="0"/>
        <v>0</v>
      </c>
      <c r="J34" s="210">
        <f t="shared" si="1"/>
        <v>0</v>
      </c>
      <c r="K34" s="210">
        <f t="shared" si="2"/>
        <v>0</v>
      </c>
      <c r="L34" s="211">
        <f t="shared" si="3"/>
        <v>0</v>
      </c>
      <c r="M34" s="212">
        <f>C34*G34</f>
        <v>0</v>
      </c>
      <c r="N34" s="212">
        <f>C34*H34</f>
        <v>0</v>
      </c>
      <c r="O34" s="213">
        <f t="shared" si="4"/>
        <v>0</v>
      </c>
      <c r="P34" s="162" t="s">
        <v>201</v>
      </c>
      <c r="Q34" s="163"/>
      <c r="R34" s="154">
        <f t="shared" si="6"/>
        <v>0</v>
      </c>
    </row>
    <row r="35" spans="2:18">
      <c r="B35" s="339"/>
      <c r="C35" s="332"/>
      <c r="D35" s="214">
        <v>0.56000000000000005</v>
      </c>
      <c r="E35" s="343">
        <f t="shared" si="7"/>
        <v>0.11200000000000002</v>
      </c>
      <c r="F35" s="344"/>
      <c r="G35" s="156"/>
      <c r="H35" s="156"/>
      <c r="I35" s="184">
        <f t="shared" si="0"/>
        <v>0</v>
      </c>
      <c r="J35" s="206">
        <f t="shared" si="1"/>
        <v>0</v>
      </c>
      <c r="K35" s="206">
        <f t="shared" si="2"/>
        <v>0</v>
      </c>
      <c r="L35" s="185">
        <f t="shared" si="3"/>
        <v>0</v>
      </c>
      <c r="M35" s="207">
        <f>C34*G35</f>
        <v>0</v>
      </c>
      <c r="N35" s="207">
        <f>C34*H35</f>
        <v>0</v>
      </c>
      <c r="O35" s="186">
        <f t="shared" si="4"/>
        <v>0</v>
      </c>
      <c r="P35" s="162"/>
      <c r="Q35" s="163" t="s">
        <v>201</v>
      </c>
      <c r="R35" s="154">
        <f t="shared" si="6"/>
        <v>0</v>
      </c>
    </row>
    <row r="36" spans="2:18">
      <c r="B36" s="339"/>
      <c r="C36" s="335">
        <v>1.3</v>
      </c>
      <c r="D36" s="165">
        <v>0.41</v>
      </c>
      <c r="E36" s="352">
        <f t="shared" si="7"/>
        <v>8.2000000000000003E-2</v>
      </c>
      <c r="F36" s="353"/>
      <c r="G36" s="156"/>
      <c r="H36" s="156"/>
      <c r="I36" s="166">
        <f t="shared" si="0"/>
        <v>0</v>
      </c>
      <c r="J36" s="210">
        <f t="shared" si="1"/>
        <v>0</v>
      </c>
      <c r="K36" s="210">
        <f t="shared" si="2"/>
        <v>0</v>
      </c>
      <c r="L36" s="168">
        <f t="shared" si="3"/>
        <v>0</v>
      </c>
      <c r="M36" s="212">
        <f>C36*G36</f>
        <v>0</v>
      </c>
      <c r="N36" s="212">
        <f>C36*H36</f>
        <v>0</v>
      </c>
      <c r="O36" s="170">
        <f t="shared" si="4"/>
        <v>0</v>
      </c>
      <c r="P36" s="162" t="s">
        <v>201</v>
      </c>
      <c r="Q36" s="163"/>
      <c r="R36" s="154">
        <f t="shared" si="6"/>
        <v>0</v>
      </c>
    </row>
    <row r="37" spans="2:18" ht="13.5" thickBot="1">
      <c r="B37" s="340"/>
      <c r="C37" s="345"/>
      <c r="D37" s="215">
        <v>0.63</v>
      </c>
      <c r="E37" s="354">
        <f t="shared" si="7"/>
        <v>0.126</v>
      </c>
      <c r="F37" s="355"/>
      <c r="G37" s="192"/>
      <c r="H37" s="192"/>
      <c r="I37" s="216">
        <f t="shared" si="0"/>
        <v>0</v>
      </c>
      <c r="J37" s="217">
        <f t="shared" si="1"/>
        <v>0</v>
      </c>
      <c r="K37" s="217">
        <f t="shared" si="2"/>
        <v>0</v>
      </c>
      <c r="L37" s="218">
        <f t="shared" si="3"/>
        <v>0</v>
      </c>
      <c r="M37" s="219">
        <f>C36*G37</f>
        <v>0</v>
      </c>
      <c r="N37" s="219">
        <f>C36*H37</f>
        <v>0</v>
      </c>
      <c r="O37" s="220">
        <f t="shared" si="4"/>
        <v>0</v>
      </c>
      <c r="P37" s="144"/>
      <c r="Q37" s="145" t="s">
        <v>201</v>
      </c>
      <c r="R37" s="154">
        <f t="shared" si="6"/>
        <v>0</v>
      </c>
    </row>
    <row r="38" spans="2:18" ht="13.5" customHeight="1">
      <c r="B38" s="338" t="s">
        <v>203</v>
      </c>
      <c r="C38" s="328">
        <v>0.8</v>
      </c>
      <c r="D38" s="198">
        <v>0.26</v>
      </c>
      <c r="E38" s="348">
        <f t="shared" si="7"/>
        <v>5.1999999999999998E-2</v>
      </c>
      <c r="F38" s="349"/>
      <c r="G38" s="148"/>
      <c r="H38" s="148"/>
      <c r="I38" s="199">
        <f t="shared" si="0"/>
        <v>0</v>
      </c>
      <c r="J38" s="200">
        <f t="shared" si="1"/>
        <v>0</v>
      </c>
      <c r="K38" s="200">
        <f t="shared" si="2"/>
        <v>0</v>
      </c>
      <c r="L38" s="201">
        <f t="shared" si="3"/>
        <v>0</v>
      </c>
      <c r="M38" s="202">
        <f>C38*G38</f>
        <v>0</v>
      </c>
      <c r="N38" s="202">
        <f>C38*H38</f>
        <v>0</v>
      </c>
      <c r="O38" s="203">
        <f t="shared" si="4"/>
        <v>0</v>
      </c>
      <c r="P38" s="138" t="s">
        <v>201</v>
      </c>
      <c r="Q38" s="139"/>
      <c r="R38" s="154">
        <f t="shared" si="6"/>
        <v>0</v>
      </c>
    </row>
    <row r="39" spans="2:18">
      <c r="B39" s="339"/>
      <c r="C39" s="332"/>
      <c r="D39" s="204">
        <v>0.39</v>
      </c>
      <c r="E39" s="343">
        <f t="shared" si="7"/>
        <v>7.8E-2</v>
      </c>
      <c r="F39" s="344"/>
      <c r="G39" s="156"/>
      <c r="H39" s="156"/>
      <c r="I39" s="205">
        <f t="shared" si="0"/>
        <v>0</v>
      </c>
      <c r="J39" s="206">
        <f t="shared" si="1"/>
        <v>0</v>
      </c>
      <c r="K39" s="206">
        <f t="shared" si="2"/>
        <v>0</v>
      </c>
      <c r="L39" s="185">
        <f t="shared" si="3"/>
        <v>0</v>
      </c>
      <c r="M39" s="207">
        <f>C38*G39</f>
        <v>0</v>
      </c>
      <c r="N39" s="207">
        <f>C38*H39</f>
        <v>0</v>
      </c>
      <c r="O39" s="186">
        <f t="shared" si="4"/>
        <v>0</v>
      </c>
      <c r="P39" s="162"/>
      <c r="Q39" s="163" t="s">
        <v>201</v>
      </c>
      <c r="R39" s="154">
        <f t="shared" si="6"/>
        <v>0</v>
      </c>
    </row>
    <row r="40" spans="2:18">
      <c r="B40" s="339"/>
      <c r="C40" s="335">
        <v>1</v>
      </c>
      <c r="D40" s="165">
        <v>0.26</v>
      </c>
      <c r="E40" s="352">
        <f t="shared" si="7"/>
        <v>5.1999999999999998E-2</v>
      </c>
      <c r="F40" s="353"/>
      <c r="G40" s="156"/>
      <c r="H40" s="156"/>
      <c r="I40" s="166">
        <f t="shared" si="0"/>
        <v>0</v>
      </c>
      <c r="J40" s="210">
        <f t="shared" si="1"/>
        <v>0</v>
      </c>
      <c r="K40" s="210">
        <f t="shared" si="2"/>
        <v>0</v>
      </c>
      <c r="L40" s="168">
        <f t="shared" si="3"/>
        <v>0</v>
      </c>
      <c r="M40" s="212">
        <f>C40*G40</f>
        <v>0</v>
      </c>
      <c r="N40" s="212">
        <f>C40*H40</f>
        <v>0</v>
      </c>
      <c r="O40" s="170">
        <f t="shared" si="4"/>
        <v>0</v>
      </c>
      <c r="P40" s="162" t="s">
        <v>201</v>
      </c>
      <c r="Q40" s="163"/>
      <c r="R40" s="154">
        <f t="shared" si="6"/>
        <v>0</v>
      </c>
    </row>
    <row r="41" spans="2:18" ht="13.5" thickBot="1">
      <c r="B41" s="340"/>
      <c r="C41" s="345"/>
      <c r="D41" s="215">
        <v>0.39</v>
      </c>
      <c r="E41" s="354">
        <f t="shared" si="7"/>
        <v>7.8E-2</v>
      </c>
      <c r="F41" s="355"/>
      <c r="G41" s="192"/>
      <c r="H41" s="192"/>
      <c r="I41" s="216">
        <f t="shared" si="0"/>
        <v>0</v>
      </c>
      <c r="J41" s="217">
        <f t="shared" si="1"/>
        <v>0</v>
      </c>
      <c r="K41" s="217">
        <f t="shared" si="2"/>
        <v>0</v>
      </c>
      <c r="L41" s="218">
        <f t="shared" si="3"/>
        <v>0</v>
      </c>
      <c r="M41" s="219">
        <f>C40*G41</f>
        <v>0</v>
      </c>
      <c r="N41" s="219">
        <f>C40*H41</f>
        <v>0</v>
      </c>
      <c r="O41" s="220">
        <f t="shared" si="4"/>
        <v>0</v>
      </c>
      <c r="P41" s="144"/>
      <c r="Q41" s="145" t="s">
        <v>201</v>
      </c>
      <c r="R41" s="154">
        <f t="shared" si="6"/>
        <v>0</v>
      </c>
    </row>
    <row r="42" spans="2:18">
      <c r="B42" s="321" t="s">
        <v>204</v>
      </c>
      <c r="C42" s="328">
        <v>1</v>
      </c>
      <c r="D42" s="221">
        <v>0.42</v>
      </c>
      <c r="E42" s="360">
        <f t="shared" si="7"/>
        <v>8.4000000000000005E-2</v>
      </c>
      <c r="F42" s="361"/>
      <c r="G42" s="148"/>
      <c r="H42" s="148"/>
      <c r="I42" s="222">
        <f t="shared" si="0"/>
        <v>0</v>
      </c>
      <c r="J42" s="200">
        <f t="shared" si="1"/>
        <v>0</v>
      </c>
      <c r="K42" s="200">
        <f t="shared" si="2"/>
        <v>0</v>
      </c>
      <c r="L42" s="223">
        <f t="shared" si="3"/>
        <v>0</v>
      </c>
      <c r="M42" s="202">
        <f>C42*G42</f>
        <v>0</v>
      </c>
      <c r="N42" s="202">
        <f>C42*H42</f>
        <v>0</v>
      </c>
      <c r="O42" s="224">
        <f t="shared" si="4"/>
        <v>0</v>
      </c>
      <c r="P42" s="138" t="s">
        <v>201</v>
      </c>
      <c r="Q42" s="139"/>
      <c r="R42" s="154">
        <f t="shared" si="6"/>
        <v>0</v>
      </c>
    </row>
    <row r="43" spans="2:18">
      <c r="B43" s="358"/>
      <c r="C43" s="332"/>
      <c r="D43" s="155">
        <v>0.45200000000000001</v>
      </c>
      <c r="E43" s="329">
        <f t="shared" si="7"/>
        <v>9.0400000000000008E-2</v>
      </c>
      <c r="F43" s="330"/>
      <c r="G43" s="156"/>
      <c r="H43" s="156"/>
      <c r="I43" s="171">
        <f t="shared" si="0"/>
        <v>0</v>
      </c>
      <c r="J43" s="158">
        <f t="shared" si="1"/>
        <v>0</v>
      </c>
      <c r="K43" s="158">
        <f t="shared" si="2"/>
        <v>0</v>
      </c>
      <c r="L43" s="172">
        <f t="shared" si="3"/>
        <v>0</v>
      </c>
      <c r="M43" s="160">
        <f>C42*G43</f>
        <v>0</v>
      </c>
      <c r="N43" s="160">
        <f>C42*H43</f>
        <v>0</v>
      </c>
      <c r="O43" s="173">
        <f t="shared" si="4"/>
        <v>0</v>
      </c>
      <c r="P43" s="162"/>
      <c r="Q43" s="163" t="s">
        <v>201</v>
      </c>
      <c r="R43" s="154">
        <f t="shared" si="6"/>
        <v>0</v>
      </c>
    </row>
    <row r="44" spans="2:18">
      <c r="B44" s="359"/>
      <c r="C44" s="335">
        <v>1.3</v>
      </c>
      <c r="D44" s="225">
        <v>0.42</v>
      </c>
      <c r="E44" s="356">
        <f t="shared" si="7"/>
        <v>8.4000000000000005E-2</v>
      </c>
      <c r="F44" s="357"/>
      <c r="G44" s="156"/>
      <c r="H44" s="156"/>
      <c r="I44" s="226">
        <f t="shared" si="0"/>
        <v>0</v>
      </c>
      <c r="J44" s="210">
        <f t="shared" si="1"/>
        <v>0</v>
      </c>
      <c r="K44" s="210">
        <f t="shared" si="2"/>
        <v>0</v>
      </c>
      <c r="L44" s="227">
        <f t="shared" si="3"/>
        <v>0</v>
      </c>
      <c r="M44" s="212">
        <f>C44*G44</f>
        <v>0</v>
      </c>
      <c r="N44" s="212">
        <f>C44*H44</f>
        <v>0</v>
      </c>
      <c r="O44" s="228">
        <f t="shared" si="4"/>
        <v>0</v>
      </c>
      <c r="P44" s="162" t="s">
        <v>201</v>
      </c>
      <c r="Q44" s="163"/>
      <c r="R44" s="154">
        <f t="shared" si="6"/>
        <v>0</v>
      </c>
    </row>
    <row r="45" spans="2:18">
      <c r="B45" s="359"/>
      <c r="C45" s="332"/>
      <c r="D45" s="155">
        <v>0.45200000000000001</v>
      </c>
      <c r="E45" s="329">
        <f t="shared" si="7"/>
        <v>9.0400000000000008E-2</v>
      </c>
      <c r="F45" s="330"/>
      <c r="G45" s="156"/>
      <c r="H45" s="156"/>
      <c r="I45" s="171">
        <f t="shared" si="0"/>
        <v>0</v>
      </c>
      <c r="J45" s="158">
        <f t="shared" si="1"/>
        <v>0</v>
      </c>
      <c r="K45" s="158">
        <f t="shared" si="2"/>
        <v>0</v>
      </c>
      <c r="L45" s="172">
        <f t="shared" si="3"/>
        <v>0</v>
      </c>
      <c r="M45" s="160">
        <f>C44*G45</f>
        <v>0</v>
      </c>
      <c r="N45" s="160">
        <f>C44*H45</f>
        <v>0</v>
      </c>
      <c r="O45" s="173">
        <f t="shared" si="4"/>
        <v>0</v>
      </c>
      <c r="P45" s="162"/>
      <c r="Q45" s="163" t="s">
        <v>201</v>
      </c>
      <c r="R45" s="154">
        <f t="shared" si="6"/>
        <v>0</v>
      </c>
    </row>
    <row r="46" spans="2:18">
      <c r="B46" s="359"/>
      <c r="C46" s="335">
        <v>1.6</v>
      </c>
      <c r="D46" s="225">
        <v>0.42</v>
      </c>
      <c r="E46" s="356">
        <f t="shared" si="7"/>
        <v>8.4000000000000005E-2</v>
      </c>
      <c r="F46" s="357"/>
      <c r="G46" s="156"/>
      <c r="H46" s="156"/>
      <c r="I46" s="226">
        <f t="shared" si="0"/>
        <v>0</v>
      </c>
      <c r="J46" s="210">
        <f t="shared" si="1"/>
        <v>0</v>
      </c>
      <c r="K46" s="210">
        <f t="shared" si="2"/>
        <v>0</v>
      </c>
      <c r="L46" s="227">
        <f t="shared" si="3"/>
        <v>0</v>
      </c>
      <c r="M46" s="212">
        <f>C46*G46</f>
        <v>0</v>
      </c>
      <c r="N46" s="212">
        <f>C46*H46</f>
        <v>0</v>
      </c>
      <c r="O46" s="228">
        <f t="shared" si="4"/>
        <v>0</v>
      </c>
      <c r="P46" s="162" t="s">
        <v>201</v>
      </c>
      <c r="Q46" s="163"/>
      <c r="R46" s="154">
        <f t="shared" si="6"/>
        <v>0</v>
      </c>
    </row>
    <row r="47" spans="2:18">
      <c r="B47" s="359"/>
      <c r="C47" s="332"/>
      <c r="D47" s="155">
        <v>0.56200000000000006</v>
      </c>
      <c r="E47" s="329">
        <f t="shared" si="7"/>
        <v>0.1124</v>
      </c>
      <c r="F47" s="330"/>
      <c r="G47" s="156"/>
      <c r="H47" s="156"/>
      <c r="I47" s="171">
        <f t="shared" si="0"/>
        <v>0</v>
      </c>
      <c r="J47" s="158">
        <f t="shared" si="1"/>
        <v>0</v>
      </c>
      <c r="K47" s="158">
        <f t="shared" si="2"/>
        <v>0</v>
      </c>
      <c r="L47" s="172">
        <f t="shared" si="3"/>
        <v>0</v>
      </c>
      <c r="M47" s="160">
        <f>C46*G47</f>
        <v>0</v>
      </c>
      <c r="N47" s="160">
        <f>C46*H47</f>
        <v>0</v>
      </c>
      <c r="O47" s="173">
        <f t="shared" si="4"/>
        <v>0</v>
      </c>
      <c r="P47" s="162"/>
      <c r="Q47" s="163" t="s">
        <v>201</v>
      </c>
      <c r="R47" s="154">
        <f t="shared" si="6"/>
        <v>0</v>
      </c>
    </row>
    <row r="48" spans="2:18">
      <c r="B48" s="359"/>
      <c r="C48" s="335">
        <v>2</v>
      </c>
      <c r="D48" s="225">
        <v>0.48</v>
      </c>
      <c r="E48" s="356">
        <f t="shared" si="7"/>
        <v>9.6000000000000002E-2</v>
      </c>
      <c r="F48" s="357"/>
      <c r="G48" s="156"/>
      <c r="H48" s="156"/>
      <c r="I48" s="226">
        <f t="shared" si="0"/>
        <v>0</v>
      </c>
      <c r="J48" s="210">
        <f t="shared" si="1"/>
        <v>0</v>
      </c>
      <c r="K48" s="210">
        <f t="shared" si="2"/>
        <v>0</v>
      </c>
      <c r="L48" s="227">
        <f t="shared" si="3"/>
        <v>0</v>
      </c>
      <c r="M48" s="212">
        <f>C48*G48</f>
        <v>0</v>
      </c>
      <c r="N48" s="212">
        <f>C48*H48</f>
        <v>0</v>
      </c>
      <c r="O48" s="228">
        <f t="shared" si="4"/>
        <v>0</v>
      </c>
      <c r="P48" s="162" t="s">
        <v>201</v>
      </c>
      <c r="Q48" s="163"/>
      <c r="R48" s="187"/>
    </row>
    <row r="49" spans="2:19">
      <c r="B49" s="359"/>
      <c r="C49" s="332"/>
      <c r="D49" s="155">
        <v>0.68200000000000005</v>
      </c>
      <c r="E49" s="329">
        <f t="shared" si="7"/>
        <v>0.13639999999999999</v>
      </c>
      <c r="F49" s="330"/>
      <c r="G49" s="156"/>
      <c r="H49" s="156"/>
      <c r="I49" s="171">
        <f t="shared" si="0"/>
        <v>0</v>
      </c>
      <c r="J49" s="158">
        <f t="shared" si="1"/>
        <v>0</v>
      </c>
      <c r="K49" s="158">
        <f t="shared" si="2"/>
        <v>0</v>
      </c>
      <c r="L49" s="172">
        <f t="shared" si="3"/>
        <v>0</v>
      </c>
      <c r="M49" s="160">
        <f>C48*G49</f>
        <v>0</v>
      </c>
      <c r="N49" s="160">
        <f>C48*H49</f>
        <v>0</v>
      </c>
      <c r="O49" s="173">
        <f t="shared" si="4"/>
        <v>0</v>
      </c>
      <c r="P49" s="162"/>
      <c r="Q49" s="163" t="s">
        <v>201</v>
      </c>
      <c r="R49" s="187"/>
    </row>
    <row r="50" spans="2:19">
      <c r="B50" s="359"/>
      <c r="C50" s="335">
        <v>2.5</v>
      </c>
      <c r="D50" s="225">
        <v>0.74</v>
      </c>
      <c r="E50" s="356">
        <f t="shared" si="7"/>
        <v>0.14799999999999999</v>
      </c>
      <c r="F50" s="357"/>
      <c r="G50" s="156"/>
      <c r="H50" s="156"/>
      <c r="I50" s="226">
        <f t="shared" si="0"/>
        <v>0</v>
      </c>
      <c r="J50" s="210">
        <f t="shared" si="1"/>
        <v>0</v>
      </c>
      <c r="K50" s="210">
        <f t="shared" si="2"/>
        <v>0</v>
      </c>
      <c r="L50" s="227">
        <f t="shared" si="3"/>
        <v>0</v>
      </c>
      <c r="M50" s="212">
        <f>C50*G50</f>
        <v>0</v>
      </c>
      <c r="N50" s="212">
        <f>C50*H50</f>
        <v>0</v>
      </c>
      <c r="O50" s="228">
        <f t="shared" si="4"/>
        <v>0</v>
      </c>
      <c r="P50" s="162" t="s">
        <v>201</v>
      </c>
      <c r="Q50" s="163"/>
      <c r="R50" s="187"/>
    </row>
    <row r="51" spans="2:19">
      <c r="B51" s="359"/>
      <c r="C51" s="332"/>
      <c r="D51" s="155">
        <v>0.74199999999999999</v>
      </c>
      <c r="E51" s="329">
        <f t="shared" si="7"/>
        <v>0.1484</v>
      </c>
      <c r="F51" s="330"/>
      <c r="G51" s="156"/>
      <c r="H51" s="156"/>
      <c r="I51" s="171">
        <f t="shared" si="0"/>
        <v>0</v>
      </c>
      <c r="J51" s="158">
        <f t="shared" si="1"/>
        <v>0</v>
      </c>
      <c r="K51" s="158">
        <f t="shared" si="2"/>
        <v>0</v>
      </c>
      <c r="L51" s="172">
        <f t="shared" si="3"/>
        <v>0</v>
      </c>
      <c r="M51" s="160">
        <f>C50*G51</f>
        <v>0</v>
      </c>
      <c r="N51" s="160">
        <f>C50*H51</f>
        <v>0</v>
      </c>
      <c r="O51" s="173">
        <f t="shared" si="4"/>
        <v>0</v>
      </c>
      <c r="P51" s="162"/>
      <c r="Q51" s="163" t="s">
        <v>201</v>
      </c>
      <c r="R51" s="187"/>
    </row>
    <row r="52" spans="2:19">
      <c r="B52" s="359"/>
      <c r="C52" s="335">
        <v>3</v>
      </c>
      <c r="D52" s="225">
        <v>0.74</v>
      </c>
      <c r="E52" s="356">
        <f t="shared" si="7"/>
        <v>0.14799999999999999</v>
      </c>
      <c r="F52" s="357"/>
      <c r="G52" s="156"/>
      <c r="H52" s="156"/>
      <c r="I52" s="226">
        <f t="shared" si="0"/>
        <v>0</v>
      </c>
      <c r="J52" s="210">
        <f t="shared" si="1"/>
        <v>0</v>
      </c>
      <c r="K52" s="210">
        <f t="shared" si="2"/>
        <v>0</v>
      </c>
      <c r="L52" s="227">
        <f t="shared" si="3"/>
        <v>0</v>
      </c>
      <c r="M52" s="212">
        <f>C52*G52</f>
        <v>0</v>
      </c>
      <c r="N52" s="212">
        <f>C52*H52</f>
        <v>0</v>
      </c>
      <c r="O52" s="228">
        <f t="shared" si="4"/>
        <v>0</v>
      </c>
      <c r="P52" s="162" t="s">
        <v>201</v>
      </c>
      <c r="Q52" s="163"/>
      <c r="R52" s="187"/>
    </row>
    <row r="53" spans="2:19" ht="13.5" thickBot="1">
      <c r="B53" s="322"/>
      <c r="C53" s="345"/>
      <c r="D53" s="191">
        <v>0.74199999999999999</v>
      </c>
      <c r="E53" s="346">
        <f t="shared" si="7"/>
        <v>0.1484</v>
      </c>
      <c r="F53" s="347"/>
      <c r="G53" s="192"/>
      <c r="H53" s="192"/>
      <c r="I53" s="193">
        <f t="shared" si="0"/>
        <v>0</v>
      </c>
      <c r="J53" s="194">
        <f t="shared" si="1"/>
        <v>0</v>
      </c>
      <c r="K53" s="194">
        <f t="shared" si="2"/>
        <v>0</v>
      </c>
      <c r="L53" s="195">
        <f t="shared" si="3"/>
        <v>0</v>
      </c>
      <c r="M53" s="196">
        <f>C52*G53</f>
        <v>0</v>
      </c>
      <c r="N53" s="196">
        <f>C52*H53</f>
        <v>0</v>
      </c>
      <c r="O53" s="197">
        <f t="shared" si="4"/>
        <v>0</v>
      </c>
      <c r="P53" s="144"/>
      <c r="Q53" s="145" t="s">
        <v>201</v>
      </c>
      <c r="R53" s="187"/>
    </row>
    <row r="54" spans="2:19" ht="13.5" customHeight="1">
      <c r="B54" s="338" t="s">
        <v>205</v>
      </c>
      <c r="C54" s="328">
        <v>1.3</v>
      </c>
      <c r="D54" s="198">
        <v>0.28999999999999998</v>
      </c>
      <c r="E54" s="348">
        <f t="shared" si="7"/>
        <v>5.7999999999999996E-2</v>
      </c>
      <c r="F54" s="349"/>
      <c r="G54" s="148"/>
      <c r="H54" s="148"/>
      <c r="I54" s="199">
        <f t="shared" si="0"/>
        <v>0</v>
      </c>
      <c r="J54" s="200">
        <f t="shared" si="1"/>
        <v>0</v>
      </c>
      <c r="K54" s="200">
        <f t="shared" si="2"/>
        <v>0</v>
      </c>
      <c r="L54" s="201">
        <f t="shared" si="3"/>
        <v>0</v>
      </c>
      <c r="M54" s="202">
        <f>C54*G54</f>
        <v>0</v>
      </c>
      <c r="N54" s="202">
        <f>C54*H54</f>
        <v>0</v>
      </c>
      <c r="O54" s="203">
        <f t="shared" si="4"/>
        <v>0</v>
      </c>
      <c r="P54" s="138" t="s">
        <v>201</v>
      </c>
      <c r="Q54" s="139"/>
      <c r="R54" s="154">
        <f t="shared" ref="R54:R65" si="8">IF(I54&gt;0,1,0)</f>
        <v>0</v>
      </c>
    </row>
    <row r="55" spans="2:19">
      <c r="B55" s="339"/>
      <c r="C55" s="332"/>
      <c r="D55" s="204">
        <v>0.502</v>
      </c>
      <c r="E55" s="343">
        <f t="shared" si="7"/>
        <v>0.1004</v>
      </c>
      <c r="F55" s="344"/>
      <c r="G55" s="156"/>
      <c r="H55" s="156"/>
      <c r="I55" s="205">
        <f t="shared" si="0"/>
        <v>0</v>
      </c>
      <c r="J55" s="206">
        <f t="shared" si="1"/>
        <v>0</v>
      </c>
      <c r="K55" s="206">
        <f t="shared" si="2"/>
        <v>0</v>
      </c>
      <c r="L55" s="185">
        <f t="shared" si="3"/>
        <v>0</v>
      </c>
      <c r="M55" s="207">
        <f>C54*G55</f>
        <v>0</v>
      </c>
      <c r="N55" s="207">
        <f>C54*H55</f>
        <v>0</v>
      </c>
      <c r="O55" s="186">
        <f t="shared" si="4"/>
        <v>0</v>
      </c>
      <c r="P55" s="162"/>
      <c r="Q55" s="163" t="s">
        <v>201</v>
      </c>
      <c r="R55" s="154">
        <f t="shared" si="8"/>
        <v>0</v>
      </c>
    </row>
    <row r="56" spans="2:19">
      <c r="B56" s="339"/>
      <c r="C56" s="335">
        <v>1.6</v>
      </c>
      <c r="D56" s="208">
        <v>0.28999999999999998</v>
      </c>
      <c r="E56" s="350">
        <f t="shared" si="7"/>
        <v>5.7999999999999996E-2</v>
      </c>
      <c r="F56" s="351"/>
      <c r="G56" s="156"/>
      <c r="H56" s="156"/>
      <c r="I56" s="209">
        <f t="shared" si="0"/>
        <v>0</v>
      </c>
      <c r="J56" s="210">
        <f t="shared" si="1"/>
        <v>0</v>
      </c>
      <c r="K56" s="210">
        <f t="shared" si="2"/>
        <v>0</v>
      </c>
      <c r="L56" s="211">
        <f t="shared" si="3"/>
        <v>0</v>
      </c>
      <c r="M56" s="212">
        <f>C56*G56</f>
        <v>0</v>
      </c>
      <c r="N56" s="212">
        <f>C56*H56</f>
        <v>0</v>
      </c>
      <c r="O56" s="213">
        <f t="shared" si="4"/>
        <v>0</v>
      </c>
      <c r="P56" s="162" t="s">
        <v>201</v>
      </c>
      <c r="Q56" s="163"/>
      <c r="R56" s="154">
        <f t="shared" si="8"/>
        <v>0</v>
      </c>
      <c r="S56" s="126">
        <v>0.46</v>
      </c>
    </row>
    <row r="57" spans="2:19">
      <c r="B57" s="339"/>
      <c r="C57" s="332"/>
      <c r="D57" s="214">
        <v>0.502</v>
      </c>
      <c r="E57" s="343">
        <f t="shared" si="7"/>
        <v>0.1004</v>
      </c>
      <c r="F57" s="344"/>
      <c r="G57" s="156"/>
      <c r="H57" s="156"/>
      <c r="I57" s="184">
        <f t="shared" si="0"/>
        <v>0</v>
      </c>
      <c r="J57" s="206">
        <f t="shared" si="1"/>
        <v>0</v>
      </c>
      <c r="K57" s="206">
        <f t="shared" si="2"/>
        <v>0</v>
      </c>
      <c r="L57" s="185">
        <f t="shared" si="3"/>
        <v>0</v>
      </c>
      <c r="M57" s="207">
        <f>C56*G57</f>
        <v>0</v>
      </c>
      <c r="N57" s="207">
        <f>C56*H57</f>
        <v>0</v>
      </c>
      <c r="O57" s="186">
        <f t="shared" si="4"/>
        <v>0</v>
      </c>
      <c r="P57" s="162"/>
      <c r="Q57" s="163" t="s">
        <v>201</v>
      </c>
      <c r="R57" s="154">
        <f t="shared" si="8"/>
        <v>0</v>
      </c>
      <c r="S57" s="126">
        <v>200</v>
      </c>
    </row>
    <row r="58" spans="2:19">
      <c r="B58" s="339"/>
      <c r="C58" s="335">
        <v>2</v>
      </c>
      <c r="D58" s="165">
        <v>0.31</v>
      </c>
      <c r="E58" s="352">
        <f t="shared" si="7"/>
        <v>6.2E-2</v>
      </c>
      <c r="F58" s="353"/>
      <c r="G58" s="156"/>
      <c r="H58" s="156"/>
      <c r="I58" s="166">
        <f t="shared" si="0"/>
        <v>0</v>
      </c>
      <c r="J58" s="210">
        <f t="shared" si="1"/>
        <v>0</v>
      </c>
      <c r="K58" s="210">
        <f t="shared" si="2"/>
        <v>0</v>
      </c>
      <c r="L58" s="168">
        <f t="shared" si="3"/>
        <v>0</v>
      </c>
      <c r="M58" s="212">
        <f>C58*G58</f>
        <v>0</v>
      </c>
      <c r="N58" s="212">
        <f>C58*H58</f>
        <v>0</v>
      </c>
      <c r="O58" s="170">
        <f t="shared" si="4"/>
        <v>0</v>
      </c>
      <c r="P58" s="162" t="s">
        <v>201</v>
      </c>
      <c r="Q58" s="163"/>
      <c r="R58" s="154">
        <f t="shared" si="8"/>
        <v>0</v>
      </c>
      <c r="S58" s="126">
        <f>S56*S57/1000</f>
        <v>9.1999999999999998E-2</v>
      </c>
    </row>
    <row r="59" spans="2:19">
      <c r="B59" s="339"/>
      <c r="C59" s="331"/>
      <c r="D59" s="229">
        <v>0.502</v>
      </c>
      <c r="E59" s="343">
        <f t="shared" si="7"/>
        <v>0.1004</v>
      </c>
      <c r="F59" s="344"/>
      <c r="G59" s="230"/>
      <c r="H59" s="230"/>
      <c r="I59" s="231">
        <f t="shared" si="0"/>
        <v>0</v>
      </c>
      <c r="J59" s="232">
        <f t="shared" si="1"/>
        <v>0</v>
      </c>
      <c r="K59" s="232">
        <f t="shared" si="2"/>
        <v>0</v>
      </c>
      <c r="L59" s="233">
        <f t="shared" si="3"/>
        <v>0</v>
      </c>
      <c r="M59" s="234">
        <f>C58*G59</f>
        <v>0</v>
      </c>
      <c r="N59" s="234">
        <f>C58*H59</f>
        <v>0</v>
      </c>
      <c r="O59" s="235">
        <f t="shared" si="4"/>
        <v>0</v>
      </c>
      <c r="P59" s="236"/>
      <c r="Q59" s="237" t="s">
        <v>201</v>
      </c>
      <c r="R59" s="154">
        <f t="shared" si="8"/>
        <v>0</v>
      </c>
    </row>
    <row r="60" spans="2:19" ht="13.5" customHeight="1">
      <c r="B60" s="339"/>
      <c r="C60" s="335">
        <v>2.5</v>
      </c>
      <c r="D60" s="208">
        <v>0.42</v>
      </c>
      <c r="E60" s="350">
        <f t="shared" si="7"/>
        <v>8.4000000000000005E-2</v>
      </c>
      <c r="F60" s="351"/>
      <c r="G60" s="156"/>
      <c r="H60" s="156"/>
      <c r="I60" s="209">
        <f t="shared" si="0"/>
        <v>0</v>
      </c>
      <c r="J60" s="210">
        <f t="shared" si="1"/>
        <v>0</v>
      </c>
      <c r="K60" s="210">
        <f t="shared" si="2"/>
        <v>0</v>
      </c>
      <c r="L60" s="211">
        <f t="shared" si="3"/>
        <v>0</v>
      </c>
      <c r="M60" s="212">
        <f>C60*G60</f>
        <v>0</v>
      </c>
      <c r="N60" s="212">
        <f>C60*H60</f>
        <v>0</v>
      </c>
      <c r="O60" s="213">
        <f t="shared" si="4"/>
        <v>0</v>
      </c>
      <c r="P60" s="162" t="s">
        <v>201</v>
      </c>
      <c r="Q60" s="163"/>
      <c r="R60" s="154">
        <f t="shared" si="8"/>
        <v>0</v>
      </c>
    </row>
    <row r="61" spans="2:19">
      <c r="B61" s="339"/>
      <c r="C61" s="332"/>
      <c r="D61" s="204">
        <v>0.72199999999999998</v>
      </c>
      <c r="E61" s="343">
        <f t="shared" si="7"/>
        <v>0.1444</v>
      </c>
      <c r="F61" s="344"/>
      <c r="G61" s="156"/>
      <c r="H61" s="156"/>
      <c r="I61" s="205">
        <f t="shared" si="0"/>
        <v>0</v>
      </c>
      <c r="J61" s="206">
        <f t="shared" si="1"/>
        <v>0</v>
      </c>
      <c r="K61" s="206">
        <f t="shared" si="2"/>
        <v>0</v>
      </c>
      <c r="L61" s="185">
        <f t="shared" si="3"/>
        <v>0</v>
      </c>
      <c r="M61" s="207">
        <f>C60*G61</f>
        <v>0</v>
      </c>
      <c r="N61" s="207">
        <f>C60*H61</f>
        <v>0</v>
      </c>
      <c r="O61" s="186">
        <f t="shared" si="4"/>
        <v>0</v>
      </c>
      <c r="P61" s="162"/>
      <c r="Q61" s="163" t="s">
        <v>201</v>
      </c>
      <c r="R61" s="154">
        <f t="shared" si="8"/>
        <v>0</v>
      </c>
    </row>
    <row r="62" spans="2:19">
      <c r="B62" s="339"/>
      <c r="C62" s="335">
        <v>3</v>
      </c>
      <c r="D62" s="208">
        <v>0.42</v>
      </c>
      <c r="E62" s="350">
        <f t="shared" si="7"/>
        <v>8.4000000000000005E-2</v>
      </c>
      <c r="F62" s="351"/>
      <c r="G62" s="156"/>
      <c r="H62" s="156"/>
      <c r="I62" s="209">
        <f t="shared" si="0"/>
        <v>0</v>
      </c>
      <c r="J62" s="210">
        <f t="shared" si="1"/>
        <v>0</v>
      </c>
      <c r="K62" s="210">
        <f t="shared" si="2"/>
        <v>0</v>
      </c>
      <c r="L62" s="211">
        <f t="shared" si="3"/>
        <v>0</v>
      </c>
      <c r="M62" s="212">
        <f>C62*G62</f>
        <v>0</v>
      </c>
      <c r="N62" s="212">
        <f>C62*H62</f>
        <v>0</v>
      </c>
      <c r="O62" s="213">
        <f t="shared" si="4"/>
        <v>0</v>
      </c>
      <c r="P62" s="162" t="s">
        <v>201</v>
      </c>
      <c r="Q62" s="163"/>
      <c r="R62" s="154">
        <f t="shared" si="8"/>
        <v>0</v>
      </c>
    </row>
    <row r="63" spans="2:19">
      <c r="B63" s="339"/>
      <c r="C63" s="332"/>
      <c r="D63" s="214">
        <v>0.72199999999999998</v>
      </c>
      <c r="E63" s="343">
        <f t="shared" si="7"/>
        <v>0.1444</v>
      </c>
      <c r="F63" s="344"/>
      <c r="G63" s="156"/>
      <c r="H63" s="156"/>
      <c r="I63" s="184">
        <f t="shared" si="0"/>
        <v>0</v>
      </c>
      <c r="J63" s="206">
        <f t="shared" si="1"/>
        <v>0</v>
      </c>
      <c r="K63" s="206">
        <f t="shared" si="2"/>
        <v>0</v>
      </c>
      <c r="L63" s="185">
        <f t="shared" si="3"/>
        <v>0</v>
      </c>
      <c r="M63" s="207">
        <f>C62*G63</f>
        <v>0</v>
      </c>
      <c r="N63" s="207">
        <f>C62*H63</f>
        <v>0</v>
      </c>
      <c r="O63" s="186">
        <f t="shared" si="4"/>
        <v>0</v>
      </c>
      <c r="P63" s="162"/>
      <c r="Q63" s="163" t="s">
        <v>201</v>
      </c>
      <c r="R63" s="154">
        <f t="shared" si="8"/>
        <v>0</v>
      </c>
    </row>
    <row r="64" spans="2:19">
      <c r="B64" s="339"/>
      <c r="C64" s="335">
        <v>3.2</v>
      </c>
      <c r="D64" s="165">
        <v>0.46</v>
      </c>
      <c r="E64" s="352">
        <f t="shared" si="7"/>
        <v>9.1999999999999998E-2</v>
      </c>
      <c r="F64" s="353"/>
      <c r="G64" s="156"/>
      <c r="H64" s="156"/>
      <c r="I64" s="166">
        <f t="shared" si="0"/>
        <v>0</v>
      </c>
      <c r="J64" s="210">
        <f t="shared" si="1"/>
        <v>0</v>
      </c>
      <c r="K64" s="210">
        <f t="shared" si="2"/>
        <v>0</v>
      </c>
      <c r="L64" s="168">
        <f t="shared" si="3"/>
        <v>0</v>
      </c>
      <c r="M64" s="212">
        <f>C64*G64</f>
        <v>0</v>
      </c>
      <c r="N64" s="212">
        <f>C64*H64</f>
        <v>0</v>
      </c>
      <c r="O64" s="170">
        <f t="shared" si="4"/>
        <v>0</v>
      </c>
      <c r="P64" s="162" t="s">
        <v>201</v>
      </c>
      <c r="Q64" s="163"/>
      <c r="R64" s="154">
        <f t="shared" si="8"/>
        <v>0</v>
      </c>
    </row>
    <row r="65" spans="2:19">
      <c r="B65" s="339"/>
      <c r="C65" s="332"/>
      <c r="D65" s="214">
        <v>0.76200000000000001</v>
      </c>
      <c r="E65" s="343">
        <f t="shared" si="7"/>
        <v>0.15240000000000001</v>
      </c>
      <c r="F65" s="344"/>
      <c r="G65" s="238"/>
      <c r="H65" s="238"/>
      <c r="I65" s="184">
        <f t="shared" si="0"/>
        <v>0</v>
      </c>
      <c r="J65" s="206">
        <f t="shared" si="1"/>
        <v>0</v>
      </c>
      <c r="K65" s="206">
        <f t="shared" si="2"/>
        <v>0</v>
      </c>
      <c r="L65" s="185">
        <f t="shared" si="3"/>
        <v>0</v>
      </c>
      <c r="M65" s="207">
        <f>C64*G65</f>
        <v>0</v>
      </c>
      <c r="N65" s="207">
        <f>C64*H65</f>
        <v>0</v>
      </c>
      <c r="O65" s="186">
        <f t="shared" si="4"/>
        <v>0</v>
      </c>
      <c r="P65" s="162"/>
      <c r="Q65" s="163" t="s">
        <v>201</v>
      </c>
      <c r="R65" s="154">
        <f t="shared" si="8"/>
        <v>0</v>
      </c>
    </row>
    <row r="66" spans="2:19" ht="13.5" customHeight="1">
      <c r="B66" s="339"/>
      <c r="C66" s="331">
        <v>4</v>
      </c>
      <c r="D66" s="239">
        <v>0.68</v>
      </c>
      <c r="E66" s="350">
        <v>0.13600000000000001</v>
      </c>
      <c r="F66" s="351"/>
      <c r="G66" s="176"/>
      <c r="H66" s="176"/>
      <c r="I66" s="240">
        <f t="shared" si="0"/>
        <v>0</v>
      </c>
      <c r="J66" s="241">
        <f t="shared" si="1"/>
        <v>0</v>
      </c>
      <c r="K66" s="241">
        <f t="shared" si="2"/>
        <v>0</v>
      </c>
      <c r="L66" s="242">
        <f t="shared" si="3"/>
        <v>0</v>
      </c>
      <c r="M66" s="243">
        <f>C66*G66</f>
        <v>0</v>
      </c>
      <c r="N66" s="243">
        <f>C66*H66</f>
        <v>0</v>
      </c>
      <c r="O66" s="244">
        <f t="shared" si="4"/>
        <v>0</v>
      </c>
      <c r="P66" s="182" t="s">
        <v>201</v>
      </c>
      <c r="Q66" s="183"/>
      <c r="R66" s="187"/>
    </row>
    <row r="67" spans="2:19">
      <c r="B67" s="339"/>
      <c r="C67" s="332"/>
      <c r="D67" s="204">
        <v>1.085</v>
      </c>
      <c r="E67" s="343">
        <v>0.217</v>
      </c>
      <c r="F67" s="344"/>
      <c r="G67" s="156"/>
      <c r="H67" s="156"/>
      <c r="I67" s="205">
        <f t="shared" si="0"/>
        <v>0</v>
      </c>
      <c r="J67" s="206">
        <f t="shared" si="1"/>
        <v>0</v>
      </c>
      <c r="K67" s="206">
        <f t="shared" si="2"/>
        <v>0</v>
      </c>
      <c r="L67" s="185">
        <f t="shared" si="3"/>
        <v>0</v>
      </c>
      <c r="M67" s="207">
        <f>C66*G67</f>
        <v>0</v>
      </c>
      <c r="N67" s="207">
        <f>C66*H67</f>
        <v>0</v>
      </c>
      <c r="O67" s="186">
        <f t="shared" si="4"/>
        <v>0</v>
      </c>
      <c r="P67" s="162"/>
      <c r="Q67" s="163" t="s">
        <v>201</v>
      </c>
      <c r="R67" s="187"/>
    </row>
    <row r="68" spans="2:19">
      <c r="B68" s="339"/>
      <c r="C68" s="335">
        <v>5</v>
      </c>
      <c r="D68" s="208">
        <v>0.76</v>
      </c>
      <c r="E68" s="350">
        <v>0.152</v>
      </c>
      <c r="F68" s="351"/>
      <c r="G68" s="156"/>
      <c r="H68" s="156"/>
      <c r="I68" s="209">
        <f t="shared" si="0"/>
        <v>0</v>
      </c>
      <c r="J68" s="210">
        <f t="shared" si="1"/>
        <v>0</v>
      </c>
      <c r="K68" s="210">
        <f t="shared" si="2"/>
        <v>0</v>
      </c>
      <c r="L68" s="211">
        <f t="shared" si="3"/>
        <v>0</v>
      </c>
      <c r="M68" s="212">
        <f>C68*G68</f>
        <v>0</v>
      </c>
      <c r="N68" s="212">
        <f>C68*H68</f>
        <v>0</v>
      </c>
      <c r="O68" s="213">
        <f t="shared" si="4"/>
        <v>0</v>
      </c>
      <c r="P68" s="162" t="s">
        <v>201</v>
      </c>
      <c r="Q68" s="163"/>
      <c r="R68" s="187"/>
    </row>
    <row r="69" spans="2:19">
      <c r="B69" s="339"/>
      <c r="C69" s="332"/>
      <c r="D69" s="214">
        <v>1.2049999999999998</v>
      </c>
      <c r="E69" s="343">
        <v>0.24099999999999999</v>
      </c>
      <c r="F69" s="344"/>
      <c r="G69" s="156"/>
      <c r="H69" s="156"/>
      <c r="I69" s="184">
        <f t="shared" si="0"/>
        <v>0</v>
      </c>
      <c r="J69" s="206">
        <f t="shared" si="1"/>
        <v>0</v>
      </c>
      <c r="K69" s="206">
        <f t="shared" si="2"/>
        <v>0</v>
      </c>
      <c r="L69" s="185">
        <f t="shared" si="3"/>
        <v>0</v>
      </c>
      <c r="M69" s="207">
        <f>C68*G69</f>
        <v>0</v>
      </c>
      <c r="N69" s="207">
        <f>C68*H69</f>
        <v>0</v>
      </c>
      <c r="O69" s="186">
        <f t="shared" si="4"/>
        <v>0</v>
      </c>
      <c r="P69" s="162"/>
      <c r="Q69" s="163" t="s">
        <v>201</v>
      </c>
      <c r="R69" s="187"/>
    </row>
    <row r="70" spans="2:19">
      <c r="B70" s="339"/>
      <c r="C70" s="335">
        <v>6</v>
      </c>
      <c r="D70" s="165">
        <v>0.98</v>
      </c>
      <c r="E70" s="352">
        <v>0.19600000000000001</v>
      </c>
      <c r="F70" s="353"/>
      <c r="G70" s="156"/>
      <c r="H70" s="156"/>
      <c r="I70" s="166">
        <f t="shared" si="0"/>
        <v>0</v>
      </c>
      <c r="J70" s="210">
        <f t="shared" si="1"/>
        <v>0</v>
      </c>
      <c r="K70" s="210">
        <f t="shared" si="2"/>
        <v>0</v>
      </c>
      <c r="L70" s="168">
        <f t="shared" si="3"/>
        <v>0</v>
      </c>
      <c r="M70" s="212">
        <f>C70*G70</f>
        <v>0</v>
      </c>
      <c r="N70" s="212">
        <f>C70*H70</f>
        <v>0</v>
      </c>
      <c r="O70" s="170">
        <f t="shared" si="4"/>
        <v>0</v>
      </c>
      <c r="P70" s="162" t="s">
        <v>201</v>
      </c>
      <c r="Q70" s="163"/>
      <c r="R70" s="187"/>
    </row>
    <row r="71" spans="2:19" ht="13.5" thickBot="1">
      <c r="B71" s="340"/>
      <c r="C71" s="345"/>
      <c r="D71" s="215">
        <v>1.2649999999999999</v>
      </c>
      <c r="E71" s="354">
        <v>0.253</v>
      </c>
      <c r="F71" s="355"/>
      <c r="G71" s="192"/>
      <c r="H71" s="192"/>
      <c r="I71" s="216">
        <f t="shared" si="0"/>
        <v>0</v>
      </c>
      <c r="J71" s="217">
        <f t="shared" si="1"/>
        <v>0</v>
      </c>
      <c r="K71" s="217">
        <f t="shared" si="2"/>
        <v>0</v>
      </c>
      <c r="L71" s="218">
        <f t="shared" si="3"/>
        <v>0</v>
      </c>
      <c r="M71" s="219">
        <f>C70*G71</f>
        <v>0</v>
      </c>
      <c r="N71" s="219">
        <f>C70*H71</f>
        <v>0</v>
      </c>
      <c r="O71" s="220">
        <f t="shared" si="4"/>
        <v>0</v>
      </c>
      <c r="P71" s="144"/>
      <c r="Q71" s="145" t="s">
        <v>201</v>
      </c>
      <c r="R71" s="187"/>
    </row>
    <row r="72" spans="2:19" ht="13.5" customHeight="1">
      <c r="B72" s="338" t="s">
        <v>206</v>
      </c>
      <c r="C72" s="328">
        <v>1.3</v>
      </c>
      <c r="D72" s="198">
        <v>0.35</v>
      </c>
      <c r="E72" s="348">
        <f t="shared" si="7"/>
        <v>7.0000000000000007E-2</v>
      </c>
      <c r="F72" s="349"/>
      <c r="G72" s="148"/>
      <c r="H72" s="148"/>
      <c r="I72" s="199">
        <f t="shared" si="0"/>
        <v>0</v>
      </c>
      <c r="J72" s="200">
        <f t="shared" si="1"/>
        <v>0</v>
      </c>
      <c r="K72" s="200">
        <f t="shared" si="2"/>
        <v>0</v>
      </c>
      <c r="L72" s="201">
        <f t="shared" si="3"/>
        <v>0</v>
      </c>
      <c r="M72" s="202">
        <f>C72*G72</f>
        <v>0</v>
      </c>
      <c r="N72" s="202">
        <f>C72*H72</f>
        <v>0</v>
      </c>
      <c r="O72" s="203">
        <f t="shared" si="4"/>
        <v>0</v>
      </c>
      <c r="P72" s="138" t="s">
        <v>201</v>
      </c>
      <c r="Q72" s="139"/>
      <c r="R72" s="154">
        <f t="shared" ref="R72:R83" si="9">IF(I72&gt;0,1,0)</f>
        <v>0</v>
      </c>
    </row>
    <row r="73" spans="2:19">
      <c r="B73" s="339"/>
      <c r="C73" s="332"/>
      <c r="D73" s="204">
        <v>0.57199999999999995</v>
      </c>
      <c r="E73" s="343">
        <f t="shared" si="7"/>
        <v>0.11439999999999999</v>
      </c>
      <c r="F73" s="344"/>
      <c r="G73" s="156"/>
      <c r="H73" s="156"/>
      <c r="I73" s="205">
        <f t="shared" si="0"/>
        <v>0</v>
      </c>
      <c r="J73" s="206">
        <f t="shared" si="1"/>
        <v>0</v>
      </c>
      <c r="K73" s="206">
        <f t="shared" si="2"/>
        <v>0</v>
      </c>
      <c r="L73" s="185">
        <f t="shared" si="3"/>
        <v>0</v>
      </c>
      <c r="M73" s="207">
        <f>C72*G73</f>
        <v>0</v>
      </c>
      <c r="N73" s="207">
        <f>C72*H73</f>
        <v>0</v>
      </c>
      <c r="O73" s="186">
        <f t="shared" si="4"/>
        <v>0</v>
      </c>
      <c r="P73" s="162"/>
      <c r="Q73" s="163" t="s">
        <v>201</v>
      </c>
      <c r="R73" s="154">
        <f t="shared" si="9"/>
        <v>0</v>
      </c>
    </row>
    <row r="74" spans="2:19">
      <c r="B74" s="339"/>
      <c r="C74" s="335">
        <v>1.6</v>
      </c>
      <c r="D74" s="208">
        <v>0.39</v>
      </c>
      <c r="E74" s="350">
        <f t="shared" si="7"/>
        <v>7.8E-2</v>
      </c>
      <c r="F74" s="351"/>
      <c r="G74" s="156"/>
      <c r="H74" s="156"/>
      <c r="I74" s="209">
        <f t="shared" si="0"/>
        <v>0</v>
      </c>
      <c r="J74" s="210">
        <f t="shared" si="1"/>
        <v>0</v>
      </c>
      <c r="K74" s="210">
        <f t="shared" si="2"/>
        <v>0</v>
      </c>
      <c r="L74" s="211">
        <f t="shared" si="3"/>
        <v>0</v>
      </c>
      <c r="M74" s="212">
        <f>C74*G74</f>
        <v>0</v>
      </c>
      <c r="N74" s="212">
        <f>C74*H74</f>
        <v>0</v>
      </c>
      <c r="O74" s="213">
        <f t="shared" si="4"/>
        <v>0</v>
      </c>
      <c r="P74" s="162" t="s">
        <v>201</v>
      </c>
      <c r="Q74" s="163"/>
      <c r="R74" s="154">
        <f t="shared" si="9"/>
        <v>0</v>
      </c>
      <c r="S74" s="126">
        <v>0.52</v>
      </c>
    </row>
    <row r="75" spans="2:19">
      <c r="B75" s="339"/>
      <c r="C75" s="332"/>
      <c r="D75" s="214">
        <v>0.57199999999999995</v>
      </c>
      <c r="E75" s="343">
        <f t="shared" si="7"/>
        <v>0.11439999999999999</v>
      </c>
      <c r="F75" s="344"/>
      <c r="G75" s="156"/>
      <c r="H75" s="156"/>
      <c r="I75" s="184">
        <f t="shared" si="0"/>
        <v>0</v>
      </c>
      <c r="J75" s="206">
        <f t="shared" si="1"/>
        <v>0</v>
      </c>
      <c r="K75" s="206">
        <f t="shared" si="2"/>
        <v>0</v>
      </c>
      <c r="L75" s="185">
        <f t="shared" si="3"/>
        <v>0</v>
      </c>
      <c r="M75" s="207">
        <f>C74*G75</f>
        <v>0</v>
      </c>
      <c r="N75" s="207">
        <f>C74*H75</f>
        <v>0</v>
      </c>
      <c r="O75" s="186">
        <f t="shared" si="4"/>
        <v>0</v>
      </c>
      <c r="P75" s="162"/>
      <c r="Q75" s="163" t="s">
        <v>201</v>
      </c>
      <c r="R75" s="154">
        <f t="shared" si="9"/>
        <v>0</v>
      </c>
      <c r="S75" s="126">
        <v>200</v>
      </c>
    </row>
    <row r="76" spans="2:19">
      <c r="B76" s="339"/>
      <c r="C76" s="335">
        <v>2</v>
      </c>
      <c r="D76" s="165">
        <v>0.39</v>
      </c>
      <c r="E76" s="352">
        <f t="shared" si="7"/>
        <v>7.8E-2</v>
      </c>
      <c r="F76" s="353"/>
      <c r="G76" s="156"/>
      <c r="H76" s="156"/>
      <c r="I76" s="166">
        <f t="shared" ref="I76:I127" si="10">G76+H76</f>
        <v>0</v>
      </c>
      <c r="J76" s="210">
        <f t="shared" ref="J76:J132" si="11">E76*G76</f>
        <v>0</v>
      </c>
      <c r="K76" s="210">
        <f t="shared" ref="K76:K132" si="12">E76*H76</f>
        <v>0</v>
      </c>
      <c r="L76" s="168">
        <f t="shared" ref="L76:L127" si="13">J76+K76</f>
        <v>0</v>
      </c>
      <c r="M76" s="212">
        <f>C76*G76</f>
        <v>0</v>
      </c>
      <c r="N76" s="212">
        <f>C76*H76</f>
        <v>0</v>
      </c>
      <c r="O76" s="170">
        <f t="shared" ref="O76:O132" si="14">M76+N76</f>
        <v>0</v>
      </c>
      <c r="P76" s="162" t="s">
        <v>201</v>
      </c>
      <c r="Q76" s="163"/>
      <c r="R76" s="154">
        <f t="shared" si="9"/>
        <v>0</v>
      </c>
      <c r="S76" s="126">
        <f>S74*S75/1000</f>
        <v>0.104</v>
      </c>
    </row>
    <row r="77" spans="2:19">
      <c r="B77" s="339"/>
      <c r="C77" s="331"/>
      <c r="D77" s="229">
        <v>0.63200000000000001</v>
      </c>
      <c r="E77" s="343">
        <f t="shared" si="7"/>
        <v>0.12640000000000001</v>
      </c>
      <c r="F77" s="344"/>
      <c r="G77" s="230"/>
      <c r="H77" s="230"/>
      <c r="I77" s="231">
        <f t="shared" si="10"/>
        <v>0</v>
      </c>
      <c r="J77" s="232">
        <f t="shared" si="11"/>
        <v>0</v>
      </c>
      <c r="K77" s="232">
        <f t="shared" si="12"/>
        <v>0</v>
      </c>
      <c r="L77" s="233">
        <f t="shared" si="13"/>
        <v>0</v>
      </c>
      <c r="M77" s="234">
        <f>C76*G77</f>
        <v>0</v>
      </c>
      <c r="N77" s="234">
        <f>C76*H77</f>
        <v>0</v>
      </c>
      <c r="O77" s="235">
        <f t="shared" si="14"/>
        <v>0</v>
      </c>
      <c r="P77" s="236"/>
      <c r="Q77" s="237" t="s">
        <v>201</v>
      </c>
      <c r="R77" s="154">
        <f t="shared" si="9"/>
        <v>0</v>
      </c>
    </row>
    <row r="78" spans="2:19" ht="13.5" customHeight="1">
      <c r="B78" s="339"/>
      <c r="C78" s="335">
        <v>2.5</v>
      </c>
      <c r="D78" s="208">
        <v>0.47</v>
      </c>
      <c r="E78" s="350">
        <f t="shared" si="7"/>
        <v>9.4E-2</v>
      </c>
      <c r="F78" s="351"/>
      <c r="G78" s="156"/>
      <c r="H78" s="156"/>
      <c r="I78" s="209">
        <f t="shared" si="10"/>
        <v>0</v>
      </c>
      <c r="J78" s="210">
        <f t="shared" si="11"/>
        <v>0</v>
      </c>
      <c r="K78" s="210">
        <f t="shared" si="12"/>
        <v>0</v>
      </c>
      <c r="L78" s="211">
        <f t="shared" si="13"/>
        <v>0</v>
      </c>
      <c r="M78" s="212">
        <f>C78*G78</f>
        <v>0</v>
      </c>
      <c r="N78" s="212">
        <f>C78*H78</f>
        <v>0</v>
      </c>
      <c r="O78" s="213">
        <f t="shared" si="14"/>
        <v>0</v>
      </c>
      <c r="P78" s="162" t="s">
        <v>201</v>
      </c>
      <c r="Q78" s="163"/>
      <c r="R78" s="154">
        <f t="shared" si="9"/>
        <v>0</v>
      </c>
    </row>
    <row r="79" spans="2:19">
      <c r="B79" s="339"/>
      <c r="C79" s="332"/>
      <c r="D79" s="204">
        <v>0.91200000000000003</v>
      </c>
      <c r="E79" s="343">
        <f t="shared" si="7"/>
        <v>0.18240000000000001</v>
      </c>
      <c r="F79" s="344"/>
      <c r="G79" s="156"/>
      <c r="H79" s="156"/>
      <c r="I79" s="205">
        <f t="shared" si="10"/>
        <v>0</v>
      </c>
      <c r="J79" s="206">
        <f t="shared" si="11"/>
        <v>0</v>
      </c>
      <c r="K79" s="206">
        <f t="shared" si="12"/>
        <v>0</v>
      </c>
      <c r="L79" s="185">
        <f t="shared" si="13"/>
        <v>0</v>
      </c>
      <c r="M79" s="207">
        <f>C78*G79</f>
        <v>0</v>
      </c>
      <c r="N79" s="207">
        <f>C78*H79</f>
        <v>0</v>
      </c>
      <c r="O79" s="186">
        <f t="shared" si="14"/>
        <v>0</v>
      </c>
      <c r="P79" s="162"/>
      <c r="Q79" s="163" t="s">
        <v>201</v>
      </c>
      <c r="R79" s="154">
        <f t="shared" si="9"/>
        <v>0</v>
      </c>
    </row>
    <row r="80" spans="2:19">
      <c r="B80" s="339"/>
      <c r="C80" s="335">
        <v>3</v>
      </c>
      <c r="D80" s="208">
        <v>0.52</v>
      </c>
      <c r="E80" s="350">
        <f t="shared" si="7"/>
        <v>0.104</v>
      </c>
      <c r="F80" s="351"/>
      <c r="G80" s="156"/>
      <c r="H80" s="156"/>
      <c r="I80" s="209">
        <f t="shared" si="10"/>
        <v>0</v>
      </c>
      <c r="J80" s="210">
        <f t="shared" si="11"/>
        <v>0</v>
      </c>
      <c r="K80" s="210">
        <f t="shared" si="12"/>
        <v>0</v>
      </c>
      <c r="L80" s="211">
        <f t="shared" si="13"/>
        <v>0</v>
      </c>
      <c r="M80" s="212">
        <f>C80*G80</f>
        <v>0</v>
      </c>
      <c r="N80" s="212">
        <f>C80*H80</f>
        <v>0</v>
      </c>
      <c r="O80" s="213">
        <f t="shared" si="14"/>
        <v>0</v>
      </c>
      <c r="P80" s="162" t="s">
        <v>201</v>
      </c>
      <c r="Q80" s="163"/>
      <c r="R80" s="154">
        <f t="shared" si="9"/>
        <v>0</v>
      </c>
    </row>
    <row r="81" spans="2:19">
      <c r="B81" s="339"/>
      <c r="C81" s="332"/>
      <c r="D81" s="214">
        <v>0.91200000000000003</v>
      </c>
      <c r="E81" s="343">
        <f t="shared" si="7"/>
        <v>0.18240000000000001</v>
      </c>
      <c r="F81" s="344"/>
      <c r="G81" s="156"/>
      <c r="H81" s="156"/>
      <c r="I81" s="184">
        <f t="shared" si="10"/>
        <v>0</v>
      </c>
      <c r="J81" s="206">
        <f t="shared" si="11"/>
        <v>0</v>
      </c>
      <c r="K81" s="206">
        <f t="shared" si="12"/>
        <v>0</v>
      </c>
      <c r="L81" s="185">
        <f t="shared" si="13"/>
        <v>0</v>
      </c>
      <c r="M81" s="207">
        <f>C80*G81</f>
        <v>0</v>
      </c>
      <c r="N81" s="207">
        <f>C80*H81</f>
        <v>0</v>
      </c>
      <c r="O81" s="186">
        <f t="shared" si="14"/>
        <v>0</v>
      </c>
      <c r="P81" s="162"/>
      <c r="Q81" s="163" t="s">
        <v>201</v>
      </c>
      <c r="R81" s="154">
        <f t="shared" si="9"/>
        <v>0</v>
      </c>
    </row>
    <row r="82" spans="2:19">
      <c r="B82" s="339"/>
      <c r="C82" s="335">
        <v>3.2</v>
      </c>
      <c r="D82" s="165">
        <v>0.52</v>
      </c>
      <c r="E82" s="352">
        <f t="shared" si="7"/>
        <v>0.104</v>
      </c>
      <c r="F82" s="353"/>
      <c r="G82" s="156"/>
      <c r="H82" s="156"/>
      <c r="I82" s="166">
        <f t="shared" si="10"/>
        <v>0</v>
      </c>
      <c r="J82" s="210">
        <f t="shared" si="11"/>
        <v>0</v>
      </c>
      <c r="K82" s="210">
        <f t="shared" si="12"/>
        <v>0</v>
      </c>
      <c r="L82" s="168">
        <f t="shared" si="13"/>
        <v>0</v>
      </c>
      <c r="M82" s="212">
        <f>C82*G82</f>
        <v>0</v>
      </c>
      <c r="N82" s="212">
        <f>C82*H82</f>
        <v>0</v>
      </c>
      <c r="O82" s="170">
        <f t="shared" si="14"/>
        <v>0</v>
      </c>
      <c r="P82" s="162" t="s">
        <v>201</v>
      </c>
      <c r="Q82" s="163"/>
      <c r="R82" s="154">
        <f t="shared" si="9"/>
        <v>0</v>
      </c>
    </row>
    <row r="83" spans="2:19">
      <c r="B83" s="339"/>
      <c r="C83" s="332"/>
      <c r="D83" s="214">
        <v>0.91200000000000003</v>
      </c>
      <c r="E83" s="343">
        <f t="shared" si="7"/>
        <v>0.18240000000000001</v>
      </c>
      <c r="F83" s="344"/>
      <c r="G83" s="238"/>
      <c r="H83" s="238"/>
      <c r="I83" s="184">
        <f t="shared" si="10"/>
        <v>0</v>
      </c>
      <c r="J83" s="206">
        <f t="shared" si="11"/>
        <v>0</v>
      </c>
      <c r="K83" s="206">
        <f t="shared" si="12"/>
        <v>0</v>
      </c>
      <c r="L83" s="185">
        <f t="shared" si="13"/>
        <v>0</v>
      </c>
      <c r="M83" s="207">
        <f>C82*G83</f>
        <v>0</v>
      </c>
      <c r="N83" s="207">
        <f>C82*H83</f>
        <v>0</v>
      </c>
      <c r="O83" s="186">
        <f t="shared" si="14"/>
        <v>0</v>
      </c>
      <c r="P83" s="162"/>
      <c r="Q83" s="163" t="s">
        <v>201</v>
      </c>
      <c r="R83" s="154">
        <f t="shared" si="9"/>
        <v>0</v>
      </c>
    </row>
    <row r="84" spans="2:19" ht="13.5" customHeight="1">
      <c r="B84" s="339"/>
      <c r="C84" s="331">
        <v>4</v>
      </c>
      <c r="D84" s="239">
        <v>0.73</v>
      </c>
      <c r="E84" s="350">
        <v>0.14599999999999999</v>
      </c>
      <c r="F84" s="351"/>
      <c r="G84" s="176"/>
      <c r="H84" s="176"/>
      <c r="I84" s="240">
        <f t="shared" si="10"/>
        <v>0</v>
      </c>
      <c r="J84" s="241">
        <f t="shared" si="11"/>
        <v>0</v>
      </c>
      <c r="K84" s="241">
        <f t="shared" si="12"/>
        <v>0</v>
      </c>
      <c r="L84" s="242">
        <f t="shared" si="13"/>
        <v>0</v>
      </c>
      <c r="M84" s="243">
        <f>C84*G84</f>
        <v>0</v>
      </c>
      <c r="N84" s="243">
        <f>C84*H84</f>
        <v>0</v>
      </c>
      <c r="O84" s="244">
        <f t="shared" si="14"/>
        <v>0</v>
      </c>
      <c r="P84" s="182" t="s">
        <v>201</v>
      </c>
      <c r="Q84" s="183"/>
      <c r="R84" s="187"/>
    </row>
    <row r="85" spans="2:19">
      <c r="B85" s="339"/>
      <c r="C85" s="332"/>
      <c r="D85" s="204">
        <v>1.105</v>
      </c>
      <c r="E85" s="343">
        <v>0.221</v>
      </c>
      <c r="F85" s="344"/>
      <c r="G85" s="156"/>
      <c r="H85" s="156"/>
      <c r="I85" s="205">
        <f t="shared" si="10"/>
        <v>0</v>
      </c>
      <c r="J85" s="206">
        <f t="shared" si="11"/>
        <v>0</v>
      </c>
      <c r="K85" s="206">
        <f t="shared" si="12"/>
        <v>0</v>
      </c>
      <c r="L85" s="185">
        <f t="shared" si="13"/>
        <v>0</v>
      </c>
      <c r="M85" s="207">
        <f>C84*G85</f>
        <v>0</v>
      </c>
      <c r="N85" s="207">
        <f>C84*H85</f>
        <v>0</v>
      </c>
      <c r="O85" s="186">
        <f t="shared" si="14"/>
        <v>0</v>
      </c>
      <c r="P85" s="162"/>
      <c r="Q85" s="163" t="s">
        <v>201</v>
      </c>
      <c r="R85" s="187"/>
    </row>
    <row r="86" spans="2:19">
      <c r="B86" s="339"/>
      <c r="C86" s="335">
        <v>5</v>
      </c>
      <c r="D86" s="208">
        <v>0.89</v>
      </c>
      <c r="E86" s="350">
        <v>0.17799999999999999</v>
      </c>
      <c r="F86" s="351"/>
      <c r="G86" s="156"/>
      <c r="H86" s="156"/>
      <c r="I86" s="209">
        <f t="shared" si="10"/>
        <v>0</v>
      </c>
      <c r="J86" s="210">
        <f t="shared" si="11"/>
        <v>0</v>
      </c>
      <c r="K86" s="210">
        <f t="shared" si="12"/>
        <v>0</v>
      </c>
      <c r="L86" s="211">
        <f t="shared" si="13"/>
        <v>0</v>
      </c>
      <c r="M86" s="212">
        <f>C86*G86</f>
        <v>0</v>
      </c>
      <c r="N86" s="212">
        <f>C86*H86</f>
        <v>0</v>
      </c>
      <c r="O86" s="213">
        <f t="shared" si="14"/>
        <v>0</v>
      </c>
      <c r="P86" s="162" t="s">
        <v>201</v>
      </c>
      <c r="Q86" s="163"/>
      <c r="R86" s="187"/>
    </row>
    <row r="87" spans="2:19">
      <c r="B87" s="339"/>
      <c r="C87" s="332"/>
      <c r="D87" s="214">
        <v>1.355</v>
      </c>
      <c r="E87" s="343">
        <v>0.27100000000000002</v>
      </c>
      <c r="F87" s="344"/>
      <c r="G87" s="156"/>
      <c r="H87" s="156"/>
      <c r="I87" s="184">
        <f t="shared" si="10"/>
        <v>0</v>
      </c>
      <c r="J87" s="206">
        <f t="shared" si="11"/>
        <v>0</v>
      </c>
      <c r="K87" s="206">
        <f t="shared" si="12"/>
        <v>0</v>
      </c>
      <c r="L87" s="185">
        <f t="shared" si="13"/>
        <v>0</v>
      </c>
      <c r="M87" s="207">
        <f>C86*G87</f>
        <v>0</v>
      </c>
      <c r="N87" s="207">
        <f>C86*H87</f>
        <v>0</v>
      </c>
      <c r="O87" s="186">
        <f t="shared" si="14"/>
        <v>0</v>
      </c>
      <c r="P87" s="162"/>
      <c r="Q87" s="163" t="s">
        <v>201</v>
      </c>
      <c r="R87" s="187"/>
    </row>
    <row r="88" spans="2:19">
      <c r="B88" s="339"/>
      <c r="C88" s="335">
        <v>6</v>
      </c>
      <c r="D88" s="165">
        <v>1</v>
      </c>
      <c r="E88" s="352">
        <v>0.2</v>
      </c>
      <c r="F88" s="353"/>
      <c r="G88" s="156"/>
      <c r="H88" s="156"/>
      <c r="I88" s="166">
        <f t="shared" si="10"/>
        <v>0</v>
      </c>
      <c r="J88" s="210">
        <f t="shared" si="11"/>
        <v>0</v>
      </c>
      <c r="K88" s="210">
        <f t="shared" si="12"/>
        <v>0</v>
      </c>
      <c r="L88" s="168">
        <f t="shared" si="13"/>
        <v>0</v>
      </c>
      <c r="M88" s="212">
        <f>C88*G88</f>
        <v>0</v>
      </c>
      <c r="N88" s="212">
        <f>C88*H88</f>
        <v>0</v>
      </c>
      <c r="O88" s="170">
        <f t="shared" si="14"/>
        <v>0</v>
      </c>
      <c r="P88" s="162" t="s">
        <v>201</v>
      </c>
      <c r="Q88" s="163"/>
      <c r="R88" s="187"/>
    </row>
    <row r="89" spans="2:19" ht="13.5" thickBot="1">
      <c r="B89" s="340"/>
      <c r="C89" s="345"/>
      <c r="D89" s="215">
        <v>1.3800000000000001</v>
      </c>
      <c r="E89" s="354">
        <v>0.27600000000000002</v>
      </c>
      <c r="F89" s="355"/>
      <c r="G89" s="192"/>
      <c r="H89" s="192"/>
      <c r="I89" s="216">
        <f t="shared" si="10"/>
        <v>0</v>
      </c>
      <c r="J89" s="217">
        <f t="shared" si="11"/>
        <v>0</v>
      </c>
      <c r="K89" s="217">
        <f t="shared" si="12"/>
        <v>0</v>
      </c>
      <c r="L89" s="218">
        <f t="shared" si="13"/>
        <v>0</v>
      </c>
      <c r="M89" s="219">
        <f>C88*G89</f>
        <v>0</v>
      </c>
      <c r="N89" s="219">
        <f>C88*H89</f>
        <v>0</v>
      </c>
      <c r="O89" s="220">
        <f t="shared" si="14"/>
        <v>0</v>
      </c>
      <c r="P89" s="144"/>
      <c r="Q89" s="145" t="s">
        <v>201</v>
      </c>
      <c r="R89" s="187"/>
    </row>
    <row r="90" spans="2:19">
      <c r="B90" s="321" t="s">
        <v>207</v>
      </c>
      <c r="C90" s="328">
        <v>0.8</v>
      </c>
      <c r="D90" s="221">
        <v>0.57200000000000006</v>
      </c>
      <c r="E90" s="362">
        <f t="shared" ref="E90:E97" si="15">(D90*200)/1000</f>
        <v>0.1144</v>
      </c>
      <c r="F90" s="363"/>
      <c r="G90" s="148"/>
      <c r="H90" s="148"/>
      <c r="I90" s="222">
        <f t="shared" si="10"/>
        <v>0</v>
      </c>
      <c r="J90" s="200">
        <f t="shared" si="11"/>
        <v>0</v>
      </c>
      <c r="K90" s="200">
        <f t="shared" si="12"/>
        <v>0</v>
      </c>
      <c r="L90" s="223">
        <f t="shared" si="13"/>
        <v>0</v>
      </c>
      <c r="M90" s="202">
        <f>C90*G90</f>
        <v>0</v>
      </c>
      <c r="N90" s="202">
        <f>C90*H90</f>
        <v>0</v>
      </c>
      <c r="O90" s="224">
        <f t="shared" si="14"/>
        <v>0</v>
      </c>
      <c r="P90" s="138" t="s">
        <v>201</v>
      </c>
      <c r="Q90" s="139"/>
      <c r="R90" s="154">
        <f t="shared" ref="R90:R103" si="16">IF(I90&gt;0,1,0)</f>
        <v>0</v>
      </c>
    </row>
    <row r="91" spans="2:19">
      <c r="B91" s="358"/>
      <c r="C91" s="332"/>
      <c r="D91" s="155">
        <v>0.88000000000000012</v>
      </c>
      <c r="E91" s="329">
        <f t="shared" si="15"/>
        <v>0.17600000000000002</v>
      </c>
      <c r="F91" s="330"/>
      <c r="G91" s="156"/>
      <c r="H91" s="156"/>
      <c r="I91" s="171">
        <f t="shared" si="10"/>
        <v>0</v>
      </c>
      <c r="J91" s="158">
        <f t="shared" si="11"/>
        <v>0</v>
      </c>
      <c r="K91" s="158">
        <f t="shared" si="12"/>
        <v>0</v>
      </c>
      <c r="L91" s="172">
        <f t="shared" si="13"/>
        <v>0</v>
      </c>
      <c r="M91" s="160">
        <f>C90*G91</f>
        <v>0</v>
      </c>
      <c r="N91" s="160">
        <f>C90*H91</f>
        <v>0</v>
      </c>
      <c r="O91" s="173">
        <f t="shared" si="14"/>
        <v>0</v>
      </c>
      <c r="P91" s="162"/>
      <c r="Q91" s="163" t="s">
        <v>201</v>
      </c>
      <c r="R91" s="154">
        <f t="shared" si="16"/>
        <v>0</v>
      </c>
    </row>
    <row r="92" spans="2:19">
      <c r="B92" s="359"/>
      <c r="C92" s="335">
        <v>1</v>
      </c>
      <c r="D92" s="225">
        <v>0.57200000000000006</v>
      </c>
      <c r="E92" s="364">
        <f t="shared" si="15"/>
        <v>0.1144</v>
      </c>
      <c r="F92" s="365"/>
      <c r="G92" s="156"/>
      <c r="H92" s="156"/>
      <c r="I92" s="226">
        <f t="shared" si="10"/>
        <v>0</v>
      </c>
      <c r="J92" s="210">
        <f t="shared" si="11"/>
        <v>0</v>
      </c>
      <c r="K92" s="210">
        <f t="shared" si="12"/>
        <v>0</v>
      </c>
      <c r="L92" s="227">
        <f t="shared" si="13"/>
        <v>0</v>
      </c>
      <c r="M92" s="212">
        <f>C92*G92</f>
        <v>0</v>
      </c>
      <c r="N92" s="212">
        <f>C92*H92</f>
        <v>0</v>
      </c>
      <c r="O92" s="228">
        <f t="shared" si="14"/>
        <v>0</v>
      </c>
      <c r="P92" s="162" t="s">
        <v>201</v>
      </c>
      <c r="Q92" s="163"/>
      <c r="R92" s="154">
        <f t="shared" si="16"/>
        <v>0</v>
      </c>
    </row>
    <row r="93" spans="2:19">
      <c r="B93" s="359"/>
      <c r="C93" s="332"/>
      <c r="D93" s="155">
        <v>0.88000000000000012</v>
      </c>
      <c r="E93" s="329">
        <f t="shared" si="15"/>
        <v>0.17600000000000002</v>
      </c>
      <c r="F93" s="330"/>
      <c r="G93" s="156"/>
      <c r="H93" s="156"/>
      <c r="I93" s="171">
        <f t="shared" si="10"/>
        <v>0</v>
      </c>
      <c r="J93" s="158">
        <f t="shared" si="11"/>
        <v>0</v>
      </c>
      <c r="K93" s="158">
        <f t="shared" si="12"/>
        <v>0</v>
      </c>
      <c r="L93" s="172">
        <f t="shared" si="13"/>
        <v>0</v>
      </c>
      <c r="M93" s="160">
        <f>C92*G93</f>
        <v>0</v>
      </c>
      <c r="N93" s="160">
        <f>C92*H93</f>
        <v>0</v>
      </c>
      <c r="O93" s="173">
        <f t="shared" si="14"/>
        <v>0</v>
      </c>
      <c r="P93" s="162"/>
      <c r="Q93" s="163" t="s">
        <v>201</v>
      </c>
      <c r="R93" s="154">
        <f t="shared" si="16"/>
        <v>0</v>
      </c>
    </row>
    <row r="94" spans="2:19">
      <c r="B94" s="359"/>
      <c r="C94" s="335">
        <v>1.3</v>
      </c>
      <c r="D94" s="225">
        <v>0.57200000000000006</v>
      </c>
      <c r="E94" s="364">
        <f t="shared" si="15"/>
        <v>0.1144</v>
      </c>
      <c r="F94" s="365"/>
      <c r="G94" s="156"/>
      <c r="H94" s="156"/>
      <c r="I94" s="226">
        <f t="shared" si="10"/>
        <v>0</v>
      </c>
      <c r="J94" s="210">
        <f t="shared" si="11"/>
        <v>0</v>
      </c>
      <c r="K94" s="210">
        <f t="shared" si="12"/>
        <v>0</v>
      </c>
      <c r="L94" s="227">
        <f t="shared" si="13"/>
        <v>0</v>
      </c>
      <c r="M94" s="212">
        <f>C94*G94</f>
        <v>0</v>
      </c>
      <c r="N94" s="212">
        <f>C94*H94</f>
        <v>0</v>
      </c>
      <c r="O94" s="228">
        <f t="shared" si="14"/>
        <v>0</v>
      </c>
      <c r="P94" s="162" t="s">
        <v>201</v>
      </c>
      <c r="Q94" s="163"/>
      <c r="R94" s="154">
        <f t="shared" si="16"/>
        <v>0</v>
      </c>
      <c r="S94" s="126">
        <v>1.4</v>
      </c>
    </row>
    <row r="95" spans="2:19">
      <c r="B95" s="359"/>
      <c r="C95" s="332"/>
      <c r="D95" s="155">
        <v>0.88000000000000012</v>
      </c>
      <c r="E95" s="329">
        <f t="shared" si="15"/>
        <v>0.17600000000000002</v>
      </c>
      <c r="F95" s="330"/>
      <c r="G95" s="156"/>
      <c r="H95" s="156"/>
      <c r="I95" s="171">
        <f t="shared" si="10"/>
        <v>0</v>
      </c>
      <c r="J95" s="158">
        <f t="shared" si="11"/>
        <v>0</v>
      </c>
      <c r="K95" s="158">
        <f t="shared" si="12"/>
        <v>0</v>
      </c>
      <c r="L95" s="172">
        <f t="shared" si="13"/>
        <v>0</v>
      </c>
      <c r="M95" s="160">
        <f>C94*G95</f>
        <v>0</v>
      </c>
      <c r="N95" s="160">
        <f>C94*H95</f>
        <v>0</v>
      </c>
      <c r="O95" s="173">
        <f t="shared" si="14"/>
        <v>0</v>
      </c>
      <c r="P95" s="162"/>
      <c r="Q95" s="163" t="s">
        <v>201</v>
      </c>
      <c r="R95" s="154">
        <f t="shared" si="16"/>
        <v>0</v>
      </c>
      <c r="S95" s="126">
        <v>200</v>
      </c>
    </row>
    <row r="96" spans="2:19">
      <c r="B96" s="359"/>
      <c r="C96" s="335">
        <v>1.6</v>
      </c>
      <c r="D96" s="225">
        <v>0.57200000000000006</v>
      </c>
      <c r="E96" s="364">
        <f t="shared" si="15"/>
        <v>0.1144</v>
      </c>
      <c r="F96" s="365"/>
      <c r="G96" s="156"/>
      <c r="H96" s="156"/>
      <c r="I96" s="226">
        <f t="shared" si="10"/>
        <v>0</v>
      </c>
      <c r="J96" s="210">
        <f t="shared" si="11"/>
        <v>0</v>
      </c>
      <c r="K96" s="210">
        <f t="shared" si="12"/>
        <v>0</v>
      </c>
      <c r="L96" s="227">
        <f t="shared" si="13"/>
        <v>0</v>
      </c>
      <c r="M96" s="212">
        <f>C96*G96</f>
        <v>0</v>
      </c>
      <c r="N96" s="212">
        <f>C96*H96</f>
        <v>0</v>
      </c>
      <c r="O96" s="228">
        <f t="shared" si="14"/>
        <v>0</v>
      </c>
      <c r="P96" s="162" t="s">
        <v>201</v>
      </c>
      <c r="Q96" s="163"/>
      <c r="R96" s="154">
        <f t="shared" si="16"/>
        <v>0</v>
      </c>
      <c r="S96" s="126">
        <f>S94*S95/1000</f>
        <v>0.28000000000000003</v>
      </c>
    </row>
    <row r="97" spans="2:18">
      <c r="B97" s="359"/>
      <c r="C97" s="332"/>
      <c r="D97" s="155">
        <v>0.88000000000000012</v>
      </c>
      <c r="E97" s="329">
        <f t="shared" si="15"/>
        <v>0.17600000000000002</v>
      </c>
      <c r="F97" s="330"/>
      <c r="G97" s="156"/>
      <c r="H97" s="156"/>
      <c r="I97" s="171">
        <f t="shared" si="10"/>
        <v>0</v>
      </c>
      <c r="J97" s="158">
        <f t="shared" si="11"/>
        <v>0</v>
      </c>
      <c r="K97" s="158">
        <f t="shared" si="12"/>
        <v>0</v>
      </c>
      <c r="L97" s="172">
        <f t="shared" si="13"/>
        <v>0</v>
      </c>
      <c r="M97" s="160">
        <f>C96*G97</f>
        <v>0</v>
      </c>
      <c r="N97" s="160">
        <f>C96*H97</f>
        <v>0</v>
      </c>
      <c r="O97" s="173">
        <f t="shared" si="14"/>
        <v>0</v>
      </c>
      <c r="P97" s="162"/>
      <c r="Q97" s="163" t="s">
        <v>201</v>
      </c>
      <c r="R97" s="154">
        <f t="shared" si="16"/>
        <v>0</v>
      </c>
    </row>
    <row r="98" spans="2:18">
      <c r="B98" s="359"/>
      <c r="C98" s="331">
        <v>2</v>
      </c>
      <c r="D98" s="245">
        <v>0.66</v>
      </c>
      <c r="E98" s="364">
        <v>0.13200000000000001</v>
      </c>
      <c r="F98" s="365"/>
      <c r="G98" s="176"/>
      <c r="H98" s="176"/>
      <c r="I98" s="246">
        <f t="shared" si="10"/>
        <v>0</v>
      </c>
      <c r="J98" s="241">
        <f t="shared" si="11"/>
        <v>0</v>
      </c>
      <c r="K98" s="241">
        <f t="shared" si="12"/>
        <v>0</v>
      </c>
      <c r="L98" s="247">
        <f t="shared" si="13"/>
        <v>0</v>
      </c>
      <c r="M98" s="243">
        <f>C98*G98</f>
        <v>0</v>
      </c>
      <c r="N98" s="243">
        <f>C98*H98</f>
        <v>0</v>
      </c>
      <c r="O98" s="248">
        <f t="shared" si="14"/>
        <v>0</v>
      </c>
      <c r="P98" s="182" t="s">
        <v>201</v>
      </c>
      <c r="Q98" s="183"/>
      <c r="R98" s="154">
        <f t="shared" si="16"/>
        <v>0</v>
      </c>
    </row>
    <row r="99" spans="2:18">
      <c r="B99" s="359"/>
      <c r="C99" s="332"/>
      <c r="D99" s="155">
        <v>0.88000000000000012</v>
      </c>
      <c r="E99" s="329">
        <v>0.17599999999999999</v>
      </c>
      <c r="F99" s="330"/>
      <c r="G99" s="156"/>
      <c r="H99" s="156"/>
      <c r="I99" s="171">
        <f t="shared" si="10"/>
        <v>0</v>
      </c>
      <c r="J99" s="158">
        <f t="shared" si="11"/>
        <v>0</v>
      </c>
      <c r="K99" s="158">
        <f t="shared" si="12"/>
        <v>0</v>
      </c>
      <c r="L99" s="172">
        <f t="shared" si="13"/>
        <v>0</v>
      </c>
      <c r="M99" s="160">
        <f>C98*G99</f>
        <v>0</v>
      </c>
      <c r="N99" s="160">
        <f>C98*H99</f>
        <v>0</v>
      </c>
      <c r="O99" s="173">
        <f t="shared" si="14"/>
        <v>0</v>
      </c>
      <c r="P99" s="162"/>
      <c r="Q99" s="163" t="s">
        <v>201</v>
      </c>
      <c r="R99" s="154">
        <f t="shared" si="16"/>
        <v>0</v>
      </c>
    </row>
    <row r="100" spans="2:18">
      <c r="B100" s="359"/>
      <c r="C100" s="335">
        <v>2.5</v>
      </c>
      <c r="D100" s="225">
        <v>0.80300000000000005</v>
      </c>
      <c r="E100" s="364">
        <v>0.161</v>
      </c>
      <c r="F100" s="365"/>
      <c r="G100" s="156"/>
      <c r="H100" s="156"/>
      <c r="I100" s="226">
        <f t="shared" si="10"/>
        <v>0</v>
      </c>
      <c r="J100" s="210">
        <f t="shared" si="11"/>
        <v>0</v>
      </c>
      <c r="K100" s="210">
        <f t="shared" si="12"/>
        <v>0</v>
      </c>
      <c r="L100" s="227">
        <f t="shared" si="13"/>
        <v>0</v>
      </c>
      <c r="M100" s="212">
        <f>C100*G100</f>
        <v>0</v>
      </c>
      <c r="N100" s="212">
        <f>C100*H100</f>
        <v>0</v>
      </c>
      <c r="O100" s="228">
        <f t="shared" si="14"/>
        <v>0</v>
      </c>
      <c r="P100" s="162" t="s">
        <v>201</v>
      </c>
      <c r="Q100" s="163"/>
      <c r="R100" s="154">
        <f t="shared" si="16"/>
        <v>0</v>
      </c>
    </row>
    <row r="101" spans="2:18">
      <c r="B101" s="359"/>
      <c r="C101" s="332"/>
      <c r="D101" s="155">
        <v>1.54</v>
      </c>
      <c r="E101" s="329">
        <v>0.308</v>
      </c>
      <c r="F101" s="330"/>
      <c r="G101" s="156"/>
      <c r="H101" s="156"/>
      <c r="I101" s="171">
        <f t="shared" si="10"/>
        <v>0</v>
      </c>
      <c r="J101" s="158">
        <f t="shared" si="11"/>
        <v>0</v>
      </c>
      <c r="K101" s="158">
        <f t="shared" si="12"/>
        <v>0</v>
      </c>
      <c r="L101" s="172">
        <f t="shared" si="13"/>
        <v>0</v>
      </c>
      <c r="M101" s="160">
        <f>C100*G101</f>
        <v>0</v>
      </c>
      <c r="N101" s="160">
        <f>C100*H101</f>
        <v>0</v>
      </c>
      <c r="O101" s="173">
        <f t="shared" si="14"/>
        <v>0</v>
      </c>
      <c r="P101" s="162"/>
      <c r="Q101" s="163" t="s">
        <v>201</v>
      </c>
      <c r="R101" s="154">
        <f t="shared" si="16"/>
        <v>0</v>
      </c>
    </row>
    <row r="102" spans="2:18">
      <c r="B102" s="359"/>
      <c r="C102" s="335">
        <v>3.2</v>
      </c>
      <c r="D102" s="225">
        <v>0.89100000000000013</v>
      </c>
      <c r="E102" s="364">
        <v>0.17799999999999999</v>
      </c>
      <c r="F102" s="365"/>
      <c r="G102" s="156"/>
      <c r="H102" s="156"/>
      <c r="I102" s="226">
        <f t="shared" si="10"/>
        <v>0</v>
      </c>
      <c r="J102" s="210">
        <f t="shared" si="11"/>
        <v>0</v>
      </c>
      <c r="K102" s="210">
        <f t="shared" si="12"/>
        <v>0</v>
      </c>
      <c r="L102" s="227">
        <f t="shared" si="13"/>
        <v>0</v>
      </c>
      <c r="M102" s="212">
        <f>C102*G102</f>
        <v>0</v>
      </c>
      <c r="N102" s="212">
        <f>C102*H102</f>
        <v>0</v>
      </c>
      <c r="O102" s="228">
        <f t="shared" si="14"/>
        <v>0</v>
      </c>
      <c r="P102" s="162" t="s">
        <v>201</v>
      </c>
      <c r="Q102" s="163"/>
      <c r="R102" s="154">
        <f t="shared" si="16"/>
        <v>0</v>
      </c>
    </row>
    <row r="103" spans="2:18">
      <c r="B103" s="359"/>
      <c r="C103" s="332"/>
      <c r="D103" s="155">
        <v>1.54</v>
      </c>
      <c r="E103" s="329">
        <v>0.308</v>
      </c>
      <c r="F103" s="330"/>
      <c r="G103" s="156"/>
      <c r="H103" s="156"/>
      <c r="I103" s="171">
        <f t="shared" si="10"/>
        <v>0</v>
      </c>
      <c r="J103" s="158">
        <f t="shared" si="11"/>
        <v>0</v>
      </c>
      <c r="K103" s="158">
        <f t="shared" si="12"/>
        <v>0</v>
      </c>
      <c r="L103" s="172">
        <f t="shared" si="13"/>
        <v>0</v>
      </c>
      <c r="M103" s="160">
        <f>C102*G103</f>
        <v>0</v>
      </c>
      <c r="N103" s="160">
        <f>C102*H103</f>
        <v>0</v>
      </c>
      <c r="O103" s="173">
        <f t="shared" si="14"/>
        <v>0</v>
      </c>
      <c r="P103" s="162"/>
      <c r="Q103" s="163" t="s">
        <v>201</v>
      </c>
      <c r="R103" s="154">
        <f t="shared" si="16"/>
        <v>0</v>
      </c>
    </row>
    <row r="104" spans="2:18">
      <c r="B104" s="359"/>
      <c r="C104" s="335">
        <v>4</v>
      </c>
      <c r="D104" s="225">
        <v>1.2100000000000002</v>
      </c>
      <c r="E104" s="364">
        <v>0.24199999999999999</v>
      </c>
      <c r="F104" s="365"/>
      <c r="G104" s="156"/>
      <c r="H104" s="156"/>
      <c r="I104" s="226">
        <f t="shared" si="10"/>
        <v>0</v>
      </c>
      <c r="J104" s="210">
        <f t="shared" si="11"/>
        <v>0</v>
      </c>
      <c r="K104" s="210">
        <f t="shared" si="12"/>
        <v>0</v>
      </c>
      <c r="L104" s="227">
        <f t="shared" si="13"/>
        <v>0</v>
      </c>
      <c r="M104" s="212">
        <f>C104*G104</f>
        <v>0</v>
      </c>
      <c r="N104" s="212">
        <f>C104*H104</f>
        <v>0</v>
      </c>
      <c r="O104" s="228">
        <f t="shared" si="14"/>
        <v>0</v>
      </c>
      <c r="P104" s="162" t="s">
        <v>201</v>
      </c>
      <c r="Q104" s="163"/>
      <c r="R104" s="187"/>
    </row>
    <row r="105" spans="2:18">
      <c r="B105" s="359"/>
      <c r="C105" s="332"/>
      <c r="D105" s="155">
        <v>2.2000000000000002</v>
      </c>
      <c r="E105" s="329">
        <v>0.44</v>
      </c>
      <c r="F105" s="330"/>
      <c r="G105" s="156"/>
      <c r="H105" s="156"/>
      <c r="I105" s="171">
        <f t="shared" si="10"/>
        <v>0</v>
      </c>
      <c r="J105" s="158">
        <f t="shared" si="11"/>
        <v>0</v>
      </c>
      <c r="K105" s="158">
        <f t="shared" si="12"/>
        <v>0</v>
      </c>
      <c r="L105" s="172">
        <f t="shared" si="13"/>
        <v>0</v>
      </c>
      <c r="M105" s="160">
        <f>C104*G105</f>
        <v>0</v>
      </c>
      <c r="N105" s="160">
        <f>C104*H105</f>
        <v>0</v>
      </c>
      <c r="O105" s="173">
        <f t="shared" si="14"/>
        <v>0</v>
      </c>
      <c r="P105" s="162"/>
      <c r="Q105" s="163" t="s">
        <v>201</v>
      </c>
      <c r="R105" s="187"/>
    </row>
    <row r="106" spans="2:18">
      <c r="B106" s="359"/>
      <c r="C106" s="335">
        <v>5</v>
      </c>
      <c r="D106" s="225">
        <v>1.4300000000000002</v>
      </c>
      <c r="E106" s="364">
        <v>0.28599999999999998</v>
      </c>
      <c r="F106" s="365"/>
      <c r="G106" s="156"/>
      <c r="H106" s="156"/>
      <c r="I106" s="226">
        <f t="shared" si="10"/>
        <v>0</v>
      </c>
      <c r="J106" s="210">
        <f t="shared" si="11"/>
        <v>0</v>
      </c>
      <c r="K106" s="210">
        <f t="shared" si="12"/>
        <v>0</v>
      </c>
      <c r="L106" s="227">
        <f t="shared" si="13"/>
        <v>0</v>
      </c>
      <c r="M106" s="212">
        <f>C106*G106</f>
        <v>0</v>
      </c>
      <c r="N106" s="212">
        <f>C106*H106</f>
        <v>0</v>
      </c>
      <c r="O106" s="228">
        <f t="shared" si="14"/>
        <v>0</v>
      </c>
      <c r="P106" s="162" t="s">
        <v>201</v>
      </c>
      <c r="Q106" s="163"/>
      <c r="R106" s="187"/>
    </row>
    <row r="107" spans="2:18">
      <c r="B107" s="359"/>
      <c r="C107" s="332"/>
      <c r="D107" s="155">
        <v>2.2000000000000002</v>
      </c>
      <c r="E107" s="329">
        <v>0.44</v>
      </c>
      <c r="F107" s="330"/>
      <c r="G107" s="156"/>
      <c r="H107" s="156"/>
      <c r="I107" s="171">
        <f t="shared" si="10"/>
        <v>0</v>
      </c>
      <c r="J107" s="158">
        <f t="shared" si="11"/>
        <v>0</v>
      </c>
      <c r="K107" s="158">
        <f t="shared" si="12"/>
        <v>0</v>
      </c>
      <c r="L107" s="172">
        <f t="shared" si="13"/>
        <v>0</v>
      </c>
      <c r="M107" s="160">
        <f>C106*G107</f>
        <v>0</v>
      </c>
      <c r="N107" s="160">
        <f>C106*H107</f>
        <v>0</v>
      </c>
      <c r="O107" s="173">
        <f t="shared" si="14"/>
        <v>0</v>
      </c>
      <c r="P107" s="162"/>
      <c r="Q107" s="163" t="s">
        <v>201</v>
      </c>
      <c r="R107" s="187"/>
    </row>
    <row r="108" spans="2:18">
      <c r="B108" s="359"/>
      <c r="C108" s="335">
        <v>6</v>
      </c>
      <c r="D108" s="225">
        <v>1.54</v>
      </c>
      <c r="E108" s="364">
        <v>0.308</v>
      </c>
      <c r="F108" s="365"/>
      <c r="G108" s="156"/>
      <c r="H108" s="156"/>
      <c r="I108" s="226">
        <f t="shared" si="10"/>
        <v>0</v>
      </c>
      <c r="J108" s="210">
        <f t="shared" si="11"/>
        <v>0</v>
      </c>
      <c r="K108" s="210">
        <f t="shared" si="12"/>
        <v>0</v>
      </c>
      <c r="L108" s="227">
        <f t="shared" si="13"/>
        <v>0</v>
      </c>
      <c r="M108" s="212">
        <f>C108*G108</f>
        <v>0</v>
      </c>
      <c r="N108" s="212">
        <f>C108*H108</f>
        <v>0</v>
      </c>
      <c r="O108" s="228">
        <f t="shared" si="14"/>
        <v>0</v>
      </c>
      <c r="P108" s="162" t="s">
        <v>201</v>
      </c>
      <c r="Q108" s="163"/>
      <c r="R108" s="187"/>
    </row>
    <row r="109" spans="2:18" ht="13.5" thickBot="1">
      <c r="B109" s="322"/>
      <c r="C109" s="345"/>
      <c r="D109" s="191">
        <v>2.2000000000000002</v>
      </c>
      <c r="E109" s="346">
        <v>0.44</v>
      </c>
      <c r="F109" s="347"/>
      <c r="G109" s="192"/>
      <c r="H109" s="192"/>
      <c r="I109" s="193">
        <f t="shared" si="10"/>
        <v>0</v>
      </c>
      <c r="J109" s="194">
        <f t="shared" si="11"/>
        <v>0</v>
      </c>
      <c r="K109" s="194">
        <f t="shared" si="12"/>
        <v>0</v>
      </c>
      <c r="L109" s="195">
        <f t="shared" si="13"/>
        <v>0</v>
      </c>
      <c r="M109" s="196">
        <f>C108*G109</f>
        <v>0</v>
      </c>
      <c r="N109" s="196">
        <f>C108*H109</f>
        <v>0</v>
      </c>
      <c r="O109" s="197">
        <f t="shared" si="14"/>
        <v>0</v>
      </c>
      <c r="P109" s="144"/>
      <c r="Q109" s="145" t="s">
        <v>201</v>
      </c>
      <c r="R109" s="187"/>
    </row>
    <row r="110" spans="2:18" ht="13.5" customHeight="1">
      <c r="B110" s="370" t="s">
        <v>208</v>
      </c>
      <c r="C110" s="328">
        <v>1</v>
      </c>
      <c r="D110" s="221">
        <v>0.93500000000000005</v>
      </c>
      <c r="E110" s="362">
        <f t="shared" ref="E110:E117" si="17">(D110*200)/1000</f>
        <v>0.187</v>
      </c>
      <c r="F110" s="363"/>
      <c r="G110" s="148"/>
      <c r="H110" s="148"/>
      <c r="I110" s="222">
        <f t="shared" si="10"/>
        <v>0</v>
      </c>
      <c r="J110" s="200">
        <f t="shared" si="11"/>
        <v>0</v>
      </c>
      <c r="K110" s="200">
        <f t="shared" si="12"/>
        <v>0</v>
      </c>
      <c r="L110" s="223">
        <f t="shared" si="13"/>
        <v>0</v>
      </c>
      <c r="M110" s="202">
        <f>C110*G110</f>
        <v>0</v>
      </c>
      <c r="N110" s="202">
        <f>C110*H110</f>
        <v>0</v>
      </c>
      <c r="O110" s="224">
        <f t="shared" si="14"/>
        <v>0</v>
      </c>
      <c r="P110" s="138" t="s">
        <v>201</v>
      </c>
      <c r="Q110" s="139"/>
      <c r="R110" s="154">
        <f t="shared" ref="R110:R121" si="18">IF(I110&gt;0,1,0)</f>
        <v>0</v>
      </c>
    </row>
    <row r="111" spans="2:18">
      <c r="B111" s="358"/>
      <c r="C111" s="332"/>
      <c r="D111" s="155">
        <v>1.6500000000000001</v>
      </c>
      <c r="E111" s="329">
        <f t="shared" si="17"/>
        <v>0.33</v>
      </c>
      <c r="F111" s="330"/>
      <c r="G111" s="156"/>
      <c r="H111" s="156"/>
      <c r="I111" s="171">
        <f t="shared" si="10"/>
        <v>0</v>
      </c>
      <c r="J111" s="158">
        <f t="shared" si="11"/>
        <v>0</v>
      </c>
      <c r="K111" s="158">
        <f t="shared" si="12"/>
        <v>0</v>
      </c>
      <c r="L111" s="172">
        <f t="shared" si="13"/>
        <v>0</v>
      </c>
      <c r="M111" s="160">
        <f>C110*G111</f>
        <v>0</v>
      </c>
      <c r="N111" s="160">
        <f>C110*H111</f>
        <v>0</v>
      </c>
      <c r="O111" s="173">
        <f t="shared" si="14"/>
        <v>0</v>
      </c>
      <c r="P111" s="162"/>
      <c r="Q111" s="163" t="s">
        <v>201</v>
      </c>
      <c r="R111" s="154">
        <f t="shared" si="18"/>
        <v>0</v>
      </c>
    </row>
    <row r="112" spans="2:18">
      <c r="B112" s="359"/>
      <c r="C112" s="335">
        <v>1.3</v>
      </c>
      <c r="D112" s="225">
        <v>0.93500000000000005</v>
      </c>
      <c r="E112" s="364">
        <f t="shared" si="17"/>
        <v>0.187</v>
      </c>
      <c r="F112" s="365"/>
      <c r="G112" s="156"/>
      <c r="H112" s="156"/>
      <c r="I112" s="226">
        <f t="shared" si="10"/>
        <v>0</v>
      </c>
      <c r="J112" s="210">
        <f t="shared" si="11"/>
        <v>0</v>
      </c>
      <c r="K112" s="210">
        <f t="shared" si="12"/>
        <v>0</v>
      </c>
      <c r="L112" s="227">
        <f t="shared" si="13"/>
        <v>0</v>
      </c>
      <c r="M112" s="212">
        <f>C112*G112</f>
        <v>0</v>
      </c>
      <c r="N112" s="212">
        <f>C112*H112</f>
        <v>0</v>
      </c>
      <c r="O112" s="228">
        <f t="shared" si="14"/>
        <v>0</v>
      </c>
      <c r="P112" s="162" t="s">
        <v>201</v>
      </c>
      <c r="Q112" s="163"/>
      <c r="R112" s="154">
        <f t="shared" si="18"/>
        <v>0</v>
      </c>
    </row>
    <row r="113" spans="2:19">
      <c r="B113" s="359"/>
      <c r="C113" s="332"/>
      <c r="D113" s="155">
        <v>1.6500000000000001</v>
      </c>
      <c r="E113" s="329">
        <f t="shared" si="17"/>
        <v>0.33</v>
      </c>
      <c r="F113" s="330"/>
      <c r="G113" s="156"/>
      <c r="H113" s="156"/>
      <c r="I113" s="171">
        <f t="shared" si="10"/>
        <v>0</v>
      </c>
      <c r="J113" s="158">
        <f t="shared" si="11"/>
        <v>0</v>
      </c>
      <c r="K113" s="158">
        <f t="shared" si="12"/>
        <v>0</v>
      </c>
      <c r="L113" s="172">
        <f t="shared" si="13"/>
        <v>0</v>
      </c>
      <c r="M113" s="160">
        <f>C112*G113</f>
        <v>0</v>
      </c>
      <c r="N113" s="160">
        <f>C112*H113</f>
        <v>0</v>
      </c>
      <c r="O113" s="173">
        <f t="shared" si="14"/>
        <v>0</v>
      </c>
      <c r="P113" s="162"/>
      <c r="Q113" s="163" t="s">
        <v>201</v>
      </c>
      <c r="R113" s="154">
        <f t="shared" si="18"/>
        <v>0</v>
      </c>
      <c r="S113" s="126">
        <v>1.7</v>
      </c>
    </row>
    <row r="114" spans="2:19">
      <c r="B114" s="359"/>
      <c r="C114" s="335">
        <v>1.6</v>
      </c>
      <c r="D114" s="225">
        <v>0.93500000000000005</v>
      </c>
      <c r="E114" s="364">
        <f t="shared" si="17"/>
        <v>0.187</v>
      </c>
      <c r="F114" s="365"/>
      <c r="G114" s="156"/>
      <c r="H114" s="156"/>
      <c r="I114" s="226">
        <f t="shared" si="10"/>
        <v>0</v>
      </c>
      <c r="J114" s="210">
        <f t="shared" si="11"/>
        <v>0</v>
      </c>
      <c r="K114" s="210">
        <f t="shared" si="12"/>
        <v>0</v>
      </c>
      <c r="L114" s="227">
        <f t="shared" si="13"/>
        <v>0</v>
      </c>
      <c r="M114" s="212">
        <f>C114*G114</f>
        <v>0</v>
      </c>
      <c r="N114" s="212">
        <f>C114*H114</f>
        <v>0</v>
      </c>
      <c r="O114" s="228">
        <f t="shared" si="14"/>
        <v>0</v>
      </c>
      <c r="P114" s="162" t="s">
        <v>201</v>
      </c>
      <c r="Q114" s="163"/>
      <c r="R114" s="154">
        <f t="shared" si="18"/>
        <v>0</v>
      </c>
      <c r="S114" s="126">
        <v>200</v>
      </c>
    </row>
    <row r="115" spans="2:19">
      <c r="B115" s="359"/>
      <c r="C115" s="332"/>
      <c r="D115" s="155">
        <v>1.6500000000000001</v>
      </c>
      <c r="E115" s="329">
        <f t="shared" si="17"/>
        <v>0.33</v>
      </c>
      <c r="F115" s="330"/>
      <c r="G115" s="156"/>
      <c r="H115" s="156"/>
      <c r="I115" s="171">
        <f t="shared" si="10"/>
        <v>0</v>
      </c>
      <c r="J115" s="158">
        <f t="shared" si="11"/>
        <v>0</v>
      </c>
      <c r="K115" s="158">
        <f t="shared" si="12"/>
        <v>0</v>
      </c>
      <c r="L115" s="172">
        <f t="shared" si="13"/>
        <v>0</v>
      </c>
      <c r="M115" s="160">
        <f>C114*G115</f>
        <v>0</v>
      </c>
      <c r="N115" s="160">
        <f>C114*H115</f>
        <v>0</v>
      </c>
      <c r="O115" s="173">
        <f t="shared" si="14"/>
        <v>0</v>
      </c>
      <c r="P115" s="162"/>
      <c r="Q115" s="163" t="s">
        <v>201</v>
      </c>
      <c r="R115" s="154">
        <f t="shared" si="18"/>
        <v>0</v>
      </c>
      <c r="S115" s="126">
        <f>S113*S114/1000</f>
        <v>0.34</v>
      </c>
    </row>
    <row r="116" spans="2:19" ht="13.5" customHeight="1">
      <c r="B116" s="359"/>
      <c r="C116" s="331">
        <v>2</v>
      </c>
      <c r="D116" s="245">
        <v>0.93500000000000005</v>
      </c>
      <c r="E116" s="366">
        <f t="shared" si="17"/>
        <v>0.187</v>
      </c>
      <c r="F116" s="367"/>
      <c r="G116" s="176"/>
      <c r="H116" s="176"/>
      <c r="I116" s="246">
        <f>G116+H116</f>
        <v>0</v>
      </c>
      <c r="J116" s="241">
        <f t="shared" si="11"/>
        <v>0</v>
      </c>
      <c r="K116" s="241">
        <f t="shared" si="12"/>
        <v>0</v>
      </c>
      <c r="L116" s="247">
        <f>J116+K116</f>
        <v>0</v>
      </c>
      <c r="M116" s="243">
        <f>C116*G116</f>
        <v>0</v>
      </c>
      <c r="N116" s="243">
        <f>C116*H116</f>
        <v>0</v>
      </c>
      <c r="O116" s="248">
        <f>M116+N116</f>
        <v>0</v>
      </c>
      <c r="P116" s="182" t="s">
        <v>201</v>
      </c>
      <c r="Q116" s="183"/>
      <c r="R116" s="154">
        <f>IF(I116&gt;0,1,0)</f>
        <v>0</v>
      </c>
    </row>
    <row r="117" spans="2:19">
      <c r="B117" s="359"/>
      <c r="C117" s="332"/>
      <c r="D117" s="155">
        <v>1.6500000000000001</v>
      </c>
      <c r="E117" s="329">
        <f t="shared" si="17"/>
        <v>0.33</v>
      </c>
      <c r="F117" s="330"/>
      <c r="G117" s="156"/>
      <c r="H117" s="156"/>
      <c r="I117" s="171">
        <f>G117+H117</f>
        <v>0</v>
      </c>
      <c r="J117" s="158">
        <f t="shared" si="11"/>
        <v>0</v>
      </c>
      <c r="K117" s="158">
        <f t="shared" si="12"/>
        <v>0</v>
      </c>
      <c r="L117" s="172">
        <f>J117+K117</f>
        <v>0</v>
      </c>
      <c r="M117" s="160">
        <f>C116*G117</f>
        <v>0</v>
      </c>
      <c r="N117" s="160">
        <f>C116*H117</f>
        <v>0</v>
      </c>
      <c r="O117" s="173">
        <f>M117+N117</f>
        <v>0</v>
      </c>
      <c r="P117" s="162"/>
      <c r="Q117" s="163" t="s">
        <v>201</v>
      </c>
      <c r="R117" s="154">
        <f>IF(I117&gt;0,1,0)</f>
        <v>0</v>
      </c>
    </row>
    <row r="118" spans="2:19">
      <c r="B118" s="359"/>
      <c r="C118" s="335">
        <v>2.5</v>
      </c>
      <c r="D118" s="225">
        <v>1.034</v>
      </c>
      <c r="E118" s="364">
        <v>0.20699999999999999</v>
      </c>
      <c r="F118" s="365"/>
      <c r="G118" s="156"/>
      <c r="H118" s="156"/>
      <c r="I118" s="226">
        <f>G118+H118</f>
        <v>0</v>
      </c>
      <c r="J118" s="210">
        <f t="shared" si="11"/>
        <v>0</v>
      </c>
      <c r="K118" s="210">
        <f t="shared" si="12"/>
        <v>0</v>
      </c>
      <c r="L118" s="227">
        <f>J118+K118</f>
        <v>0</v>
      </c>
      <c r="M118" s="212">
        <f>C118*G118</f>
        <v>0</v>
      </c>
      <c r="N118" s="212">
        <f>C118*H118</f>
        <v>0</v>
      </c>
      <c r="O118" s="228">
        <f>M118+N118</f>
        <v>0</v>
      </c>
      <c r="P118" s="162" t="s">
        <v>201</v>
      </c>
      <c r="Q118" s="163"/>
      <c r="R118" s="154">
        <f>IF(I118&gt;0,1,0)</f>
        <v>0</v>
      </c>
    </row>
    <row r="119" spans="2:19">
      <c r="B119" s="359"/>
      <c r="C119" s="332"/>
      <c r="D119" s="155">
        <v>2.2000000000000002</v>
      </c>
      <c r="E119" s="329">
        <v>0.44</v>
      </c>
      <c r="F119" s="330"/>
      <c r="G119" s="156"/>
      <c r="H119" s="156"/>
      <c r="I119" s="171">
        <f>G119+H119</f>
        <v>0</v>
      </c>
      <c r="J119" s="158">
        <f t="shared" si="11"/>
        <v>0</v>
      </c>
      <c r="K119" s="158">
        <f t="shared" si="12"/>
        <v>0</v>
      </c>
      <c r="L119" s="172">
        <f>J119+K119</f>
        <v>0</v>
      </c>
      <c r="M119" s="160">
        <f>C118*G119</f>
        <v>0</v>
      </c>
      <c r="N119" s="160">
        <f>C118*H119</f>
        <v>0</v>
      </c>
      <c r="O119" s="173">
        <f>M119+N119</f>
        <v>0</v>
      </c>
      <c r="P119" s="162"/>
      <c r="Q119" s="163" t="s">
        <v>201</v>
      </c>
      <c r="R119" s="154">
        <f>IF(I119&gt;0,1,0)</f>
        <v>0</v>
      </c>
    </row>
    <row r="120" spans="2:19">
      <c r="B120" s="359"/>
      <c r="C120" s="335">
        <v>3.2</v>
      </c>
      <c r="D120" s="225">
        <v>1.4300000000000002</v>
      </c>
      <c r="E120" s="364">
        <v>0.28599999999999998</v>
      </c>
      <c r="F120" s="365"/>
      <c r="G120" s="156"/>
      <c r="H120" s="156"/>
      <c r="I120" s="226">
        <f t="shared" si="10"/>
        <v>0</v>
      </c>
      <c r="J120" s="210">
        <f t="shared" si="11"/>
        <v>0</v>
      </c>
      <c r="K120" s="210">
        <f t="shared" si="12"/>
        <v>0</v>
      </c>
      <c r="L120" s="227">
        <f t="shared" si="13"/>
        <v>0</v>
      </c>
      <c r="M120" s="212">
        <f>C120*G120</f>
        <v>0</v>
      </c>
      <c r="N120" s="212">
        <f>C120*H120</f>
        <v>0</v>
      </c>
      <c r="O120" s="228">
        <f t="shared" si="14"/>
        <v>0</v>
      </c>
      <c r="P120" s="162" t="s">
        <v>201</v>
      </c>
      <c r="Q120" s="163"/>
      <c r="R120" s="154">
        <f t="shared" si="18"/>
        <v>0</v>
      </c>
    </row>
    <row r="121" spans="2:19">
      <c r="B121" s="359"/>
      <c r="C121" s="332"/>
      <c r="D121" s="155">
        <v>2.2000000000000002</v>
      </c>
      <c r="E121" s="329">
        <v>0.44</v>
      </c>
      <c r="F121" s="330"/>
      <c r="G121" s="156"/>
      <c r="H121" s="156"/>
      <c r="I121" s="171">
        <f t="shared" si="10"/>
        <v>0</v>
      </c>
      <c r="J121" s="158">
        <f t="shared" si="11"/>
        <v>0</v>
      </c>
      <c r="K121" s="158">
        <f t="shared" si="12"/>
        <v>0</v>
      </c>
      <c r="L121" s="172">
        <f t="shared" si="13"/>
        <v>0</v>
      </c>
      <c r="M121" s="160">
        <f>C120*G121</f>
        <v>0</v>
      </c>
      <c r="N121" s="160">
        <f>C120*H121</f>
        <v>0</v>
      </c>
      <c r="O121" s="173">
        <f t="shared" si="14"/>
        <v>0</v>
      </c>
      <c r="P121" s="162"/>
      <c r="Q121" s="163" t="s">
        <v>201</v>
      </c>
      <c r="R121" s="154">
        <f t="shared" si="18"/>
        <v>0</v>
      </c>
    </row>
    <row r="122" spans="2:19">
      <c r="B122" s="359"/>
      <c r="C122" s="335">
        <v>4</v>
      </c>
      <c r="D122" s="225">
        <v>1.6500000000000001</v>
      </c>
      <c r="E122" s="364">
        <v>0.33</v>
      </c>
      <c r="F122" s="365"/>
      <c r="G122" s="156"/>
      <c r="H122" s="156"/>
      <c r="I122" s="226">
        <f t="shared" si="10"/>
        <v>0</v>
      </c>
      <c r="J122" s="210">
        <f t="shared" si="11"/>
        <v>0</v>
      </c>
      <c r="K122" s="210">
        <f t="shared" si="12"/>
        <v>0</v>
      </c>
      <c r="L122" s="227">
        <f t="shared" si="13"/>
        <v>0</v>
      </c>
      <c r="M122" s="212">
        <f>C122*G122</f>
        <v>0</v>
      </c>
      <c r="N122" s="212">
        <f>C122*H122</f>
        <v>0</v>
      </c>
      <c r="O122" s="228">
        <f t="shared" si="14"/>
        <v>0</v>
      </c>
      <c r="P122" s="162" t="s">
        <v>201</v>
      </c>
      <c r="Q122" s="163"/>
      <c r="R122" s="187"/>
    </row>
    <row r="123" spans="2:19">
      <c r="B123" s="359"/>
      <c r="C123" s="332"/>
      <c r="D123" s="155">
        <v>2.75</v>
      </c>
      <c r="E123" s="329">
        <v>0.55000000000000004</v>
      </c>
      <c r="F123" s="330"/>
      <c r="G123" s="156"/>
      <c r="H123" s="156"/>
      <c r="I123" s="171">
        <f t="shared" si="10"/>
        <v>0</v>
      </c>
      <c r="J123" s="158">
        <f t="shared" si="11"/>
        <v>0</v>
      </c>
      <c r="K123" s="158">
        <f t="shared" si="12"/>
        <v>0</v>
      </c>
      <c r="L123" s="172">
        <f t="shared" si="13"/>
        <v>0</v>
      </c>
      <c r="M123" s="160">
        <f>C122*G123</f>
        <v>0</v>
      </c>
      <c r="N123" s="160">
        <f>C122*H123</f>
        <v>0</v>
      </c>
      <c r="O123" s="173">
        <f t="shared" si="14"/>
        <v>0</v>
      </c>
      <c r="P123" s="162"/>
      <c r="Q123" s="163" t="s">
        <v>201</v>
      </c>
      <c r="R123" s="187"/>
    </row>
    <row r="124" spans="2:19">
      <c r="B124" s="359"/>
      <c r="C124" s="335">
        <v>5</v>
      </c>
      <c r="D124" s="225">
        <v>1.87</v>
      </c>
      <c r="E124" s="364">
        <v>0.374</v>
      </c>
      <c r="F124" s="365"/>
      <c r="G124" s="156"/>
      <c r="H124" s="156"/>
      <c r="I124" s="226">
        <f t="shared" si="10"/>
        <v>0</v>
      </c>
      <c r="J124" s="210">
        <f t="shared" si="11"/>
        <v>0</v>
      </c>
      <c r="K124" s="210">
        <f t="shared" si="12"/>
        <v>0</v>
      </c>
      <c r="L124" s="227">
        <f t="shared" si="13"/>
        <v>0</v>
      </c>
      <c r="M124" s="212">
        <f>C124*G124</f>
        <v>0</v>
      </c>
      <c r="N124" s="212">
        <f>C124*H124</f>
        <v>0</v>
      </c>
      <c r="O124" s="228">
        <f t="shared" si="14"/>
        <v>0</v>
      </c>
      <c r="P124" s="162" t="s">
        <v>201</v>
      </c>
      <c r="Q124" s="163"/>
      <c r="R124" s="187"/>
    </row>
    <row r="125" spans="2:19">
      <c r="B125" s="371"/>
      <c r="C125" s="332"/>
      <c r="D125" s="155">
        <v>2.75</v>
      </c>
      <c r="E125" s="329">
        <v>0.55000000000000004</v>
      </c>
      <c r="F125" s="330"/>
      <c r="G125" s="156"/>
      <c r="H125" s="156"/>
      <c r="I125" s="171">
        <f t="shared" si="10"/>
        <v>0</v>
      </c>
      <c r="J125" s="158">
        <f t="shared" si="11"/>
        <v>0</v>
      </c>
      <c r="K125" s="158">
        <f t="shared" si="12"/>
        <v>0</v>
      </c>
      <c r="L125" s="172">
        <f t="shared" si="13"/>
        <v>0</v>
      </c>
      <c r="M125" s="160">
        <f>C124*G125</f>
        <v>0</v>
      </c>
      <c r="N125" s="160">
        <f>C124*H125</f>
        <v>0</v>
      </c>
      <c r="O125" s="173">
        <f t="shared" si="14"/>
        <v>0</v>
      </c>
      <c r="P125" s="162"/>
      <c r="Q125" s="163" t="s">
        <v>201</v>
      </c>
      <c r="R125" s="187"/>
    </row>
    <row r="126" spans="2:19">
      <c r="B126" s="371"/>
      <c r="C126" s="335">
        <v>6</v>
      </c>
      <c r="D126" s="225">
        <v>1.87</v>
      </c>
      <c r="E126" s="364">
        <v>0.374</v>
      </c>
      <c r="F126" s="365"/>
      <c r="G126" s="156"/>
      <c r="H126" s="156"/>
      <c r="I126" s="226">
        <f t="shared" si="10"/>
        <v>0</v>
      </c>
      <c r="J126" s="210">
        <f t="shared" si="11"/>
        <v>0</v>
      </c>
      <c r="K126" s="210">
        <f t="shared" si="12"/>
        <v>0</v>
      </c>
      <c r="L126" s="227">
        <f t="shared" si="13"/>
        <v>0</v>
      </c>
      <c r="M126" s="212">
        <f>C126*G126</f>
        <v>0</v>
      </c>
      <c r="N126" s="212">
        <f>C126*H126</f>
        <v>0</v>
      </c>
      <c r="O126" s="228">
        <f t="shared" si="14"/>
        <v>0</v>
      </c>
      <c r="P126" s="162" t="s">
        <v>201</v>
      </c>
      <c r="Q126" s="163"/>
      <c r="R126" s="187"/>
    </row>
    <row r="127" spans="2:19" ht="13.5" thickBot="1">
      <c r="B127" s="322"/>
      <c r="C127" s="345"/>
      <c r="D127" s="191">
        <v>2.75</v>
      </c>
      <c r="E127" s="346">
        <v>0.55000000000000004</v>
      </c>
      <c r="F127" s="347"/>
      <c r="G127" s="192"/>
      <c r="H127" s="192"/>
      <c r="I127" s="193">
        <f t="shared" si="10"/>
        <v>0</v>
      </c>
      <c r="J127" s="194">
        <f t="shared" si="11"/>
        <v>0</v>
      </c>
      <c r="K127" s="194">
        <f t="shared" si="12"/>
        <v>0</v>
      </c>
      <c r="L127" s="195">
        <f t="shared" si="13"/>
        <v>0</v>
      </c>
      <c r="M127" s="196">
        <f>C126*G127</f>
        <v>0</v>
      </c>
      <c r="N127" s="196">
        <f>C126*H127</f>
        <v>0</v>
      </c>
      <c r="O127" s="197">
        <f t="shared" si="14"/>
        <v>0</v>
      </c>
      <c r="P127" s="144"/>
      <c r="Q127" s="145" t="s">
        <v>201</v>
      </c>
      <c r="R127" s="187"/>
    </row>
    <row r="128" spans="2:19">
      <c r="B128" s="321" t="s">
        <v>209</v>
      </c>
      <c r="C128" s="137">
        <v>1</v>
      </c>
      <c r="D128" s="249">
        <v>0.25</v>
      </c>
      <c r="E128" s="360">
        <f>D128*200/1000</f>
        <v>0.05</v>
      </c>
      <c r="F128" s="361"/>
      <c r="G128" s="148"/>
      <c r="H128" s="148"/>
      <c r="I128" s="222">
        <f>G128+H128</f>
        <v>0</v>
      </c>
      <c r="J128" s="200">
        <f t="shared" si="11"/>
        <v>0</v>
      </c>
      <c r="K128" s="200">
        <f t="shared" si="12"/>
        <v>0</v>
      </c>
      <c r="L128" s="223">
        <f>J128+K128</f>
        <v>0</v>
      </c>
      <c r="M128" s="202">
        <f>C128*G128</f>
        <v>0</v>
      </c>
      <c r="N128" s="202">
        <f>C128*H128</f>
        <v>0</v>
      </c>
      <c r="O128" s="224">
        <f t="shared" si="14"/>
        <v>0</v>
      </c>
      <c r="P128" s="138" t="s">
        <v>201</v>
      </c>
      <c r="Q128" s="139"/>
      <c r="R128" s="154">
        <f>IF(I128&gt;0,1,0)</f>
        <v>0</v>
      </c>
    </row>
    <row r="129" spans="2:30">
      <c r="B129" s="359"/>
      <c r="C129" s="164">
        <v>1.3</v>
      </c>
      <c r="D129" s="250">
        <v>0.3</v>
      </c>
      <c r="E129" s="356">
        <f>D129*200/1000</f>
        <v>0.06</v>
      </c>
      <c r="F129" s="357"/>
      <c r="G129" s="156"/>
      <c r="H129" s="156"/>
      <c r="I129" s="226">
        <f>G129+H129</f>
        <v>0</v>
      </c>
      <c r="J129" s="210">
        <f t="shared" si="11"/>
        <v>0</v>
      </c>
      <c r="K129" s="210">
        <f t="shared" si="12"/>
        <v>0</v>
      </c>
      <c r="L129" s="227">
        <f>J129+K129</f>
        <v>0</v>
      </c>
      <c r="M129" s="212">
        <f>C129*G129</f>
        <v>0</v>
      </c>
      <c r="N129" s="212">
        <f>C129*H129</f>
        <v>0</v>
      </c>
      <c r="O129" s="228">
        <f t="shared" si="14"/>
        <v>0</v>
      </c>
      <c r="P129" s="162" t="s">
        <v>201</v>
      </c>
      <c r="Q129" s="163"/>
      <c r="R129" s="154">
        <f>IF(I129&gt;0,1,0)</f>
        <v>0</v>
      </c>
    </row>
    <row r="130" spans="2:30">
      <c r="B130" s="359"/>
      <c r="C130" s="164">
        <v>1.6</v>
      </c>
      <c r="D130" s="250">
        <v>0.35000000000000003</v>
      </c>
      <c r="E130" s="356">
        <f>D130*200/1000</f>
        <v>7.0000000000000007E-2</v>
      </c>
      <c r="F130" s="357"/>
      <c r="G130" s="156"/>
      <c r="H130" s="156"/>
      <c r="I130" s="226">
        <f>G130+H130</f>
        <v>0</v>
      </c>
      <c r="J130" s="210">
        <f t="shared" si="11"/>
        <v>0</v>
      </c>
      <c r="K130" s="210">
        <f t="shared" si="12"/>
        <v>0</v>
      </c>
      <c r="L130" s="227">
        <f>J130+K130</f>
        <v>0</v>
      </c>
      <c r="M130" s="212">
        <f>C130*G130</f>
        <v>0</v>
      </c>
      <c r="N130" s="212">
        <f>C130*H130</f>
        <v>0</v>
      </c>
      <c r="O130" s="228">
        <f t="shared" si="14"/>
        <v>0</v>
      </c>
      <c r="P130" s="162" t="s">
        <v>201</v>
      </c>
      <c r="Q130" s="163"/>
      <c r="R130" s="154">
        <f>IF(I130&gt;0,1,0)</f>
        <v>0</v>
      </c>
    </row>
    <row r="131" spans="2:30" ht="13.5" customHeight="1">
      <c r="B131" s="359"/>
      <c r="C131" s="164">
        <v>2</v>
      </c>
      <c r="D131" s="250">
        <v>0.37999999999999995</v>
      </c>
      <c r="E131" s="356">
        <f>D131*200/1000</f>
        <v>7.5999999999999984E-2</v>
      </c>
      <c r="F131" s="357"/>
      <c r="G131" s="156"/>
      <c r="H131" s="156"/>
      <c r="I131" s="226">
        <f>G131+H131</f>
        <v>0</v>
      </c>
      <c r="J131" s="210">
        <f t="shared" si="11"/>
        <v>0</v>
      </c>
      <c r="K131" s="210">
        <f t="shared" si="12"/>
        <v>0</v>
      </c>
      <c r="L131" s="227">
        <f>J131+K131</f>
        <v>0</v>
      </c>
      <c r="M131" s="212">
        <f>C131*G131</f>
        <v>0</v>
      </c>
      <c r="N131" s="212">
        <f>C131*H131</f>
        <v>0</v>
      </c>
      <c r="O131" s="228">
        <f t="shared" si="14"/>
        <v>0</v>
      </c>
      <c r="P131" s="162" t="s">
        <v>201</v>
      </c>
      <c r="Q131" s="163"/>
      <c r="R131" s="154">
        <f>IF(I131&gt;0,1,0)</f>
        <v>0</v>
      </c>
    </row>
    <row r="132" spans="2:30" ht="13.5" customHeight="1" thickBot="1">
      <c r="B132" s="322"/>
      <c r="C132" s="141">
        <v>2.5</v>
      </c>
      <c r="D132" s="251">
        <v>0.53999999999999992</v>
      </c>
      <c r="E132" s="368">
        <f>D132*200/1000</f>
        <v>0.10799999999999998</v>
      </c>
      <c r="F132" s="369"/>
      <c r="G132" s="192"/>
      <c r="H132" s="192"/>
      <c r="I132" s="252">
        <f>G132+H132</f>
        <v>0</v>
      </c>
      <c r="J132" s="253">
        <f t="shared" si="11"/>
        <v>0</v>
      </c>
      <c r="K132" s="253">
        <f t="shared" si="12"/>
        <v>0</v>
      </c>
      <c r="L132" s="254">
        <f>J132+K132</f>
        <v>0</v>
      </c>
      <c r="M132" s="255">
        <f>C132*G132</f>
        <v>0</v>
      </c>
      <c r="N132" s="255">
        <f>C132*H132</f>
        <v>0</v>
      </c>
      <c r="O132" s="256">
        <f t="shared" si="14"/>
        <v>0</v>
      </c>
      <c r="P132" s="144" t="s">
        <v>201</v>
      </c>
      <c r="Q132" s="145"/>
      <c r="R132" s="154">
        <f>IF(I132&gt;0,1,0)</f>
        <v>0</v>
      </c>
    </row>
    <row r="133" spans="2:30">
      <c r="B133" s="134"/>
      <c r="C133" s="134"/>
      <c r="D133" s="134"/>
      <c r="E133" s="134"/>
      <c r="F133" s="257"/>
      <c r="G133" s="258">
        <f t="shared" ref="G133:O133" si="19">SUM(G12:G132)</f>
        <v>0</v>
      </c>
      <c r="H133" s="258">
        <f t="shared" si="19"/>
        <v>0</v>
      </c>
      <c r="I133" s="258">
        <f t="shared" si="19"/>
        <v>0</v>
      </c>
      <c r="J133" s="257">
        <f t="shared" si="19"/>
        <v>0</v>
      </c>
      <c r="K133" s="257">
        <f t="shared" si="19"/>
        <v>0</v>
      </c>
      <c r="L133" s="259">
        <f t="shared" si="19"/>
        <v>0</v>
      </c>
      <c r="M133" s="260">
        <f t="shared" si="19"/>
        <v>0</v>
      </c>
      <c r="N133" s="260">
        <f t="shared" si="19"/>
        <v>0</v>
      </c>
      <c r="O133" s="260">
        <f t="shared" si="19"/>
        <v>0</v>
      </c>
      <c r="P133" s="136"/>
      <c r="Q133" s="136"/>
      <c r="R133" s="154">
        <f>SUM(R12:R132)</f>
        <v>0</v>
      </c>
    </row>
    <row r="134" spans="2:30">
      <c r="B134" s="134"/>
      <c r="C134" s="134"/>
      <c r="D134" s="134"/>
      <c r="E134" s="134"/>
      <c r="F134" s="257"/>
      <c r="G134" s="257"/>
      <c r="H134" s="257"/>
      <c r="I134" s="258"/>
      <c r="J134" s="259"/>
      <c r="K134" s="259"/>
      <c r="L134" s="261"/>
      <c r="M134" s="262">
        <f>M133/20</f>
        <v>0</v>
      </c>
      <c r="N134" s="136"/>
      <c r="O134" s="262">
        <f>O133/20</f>
        <v>0</v>
      </c>
      <c r="P134" s="136"/>
    </row>
    <row r="135" spans="2:30" ht="13.5" thickBot="1">
      <c r="B135" s="134"/>
      <c r="C135" s="258"/>
      <c r="D135" s="258"/>
      <c r="E135" s="136"/>
      <c r="F135" s="136"/>
      <c r="G135" s="136"/>
      <c r="H135" s="136"/>
      <c r="I135" s="258"/>
      <c r="J135" s="261"/>
      <c r="K135" s="261"/>
      <c r="L135" s="261"/>
      <c r="M135" s="261"/>
      <c r="N135" s="136"/>
      <c r="O135" s="136"/>
      <c r="P135" s="136"/>
      <c r="Q135" s="136"/>
      <c r="R135" s="136"/>
    </row>
    <row r="136" spans="2:30">
      <c r="B136" s="134"/>
      <c r="C136" s="258"/>
      <c r="D136" s="258"/>
      <c r="E136" s="136"/>
      <c r="F136" s="136"/>
      <c r="G136" s="381" t="s">
        <v>190</v>
      </c>
      <c r="H136" s="384" t="s">
        <v>210</v>
      </c>
      <c r="I136" s="385"/>
      <c r="J136" s="390" t="s">
        <v>211</v>
      </c>
      <c r="K136" s="391"/>
      <c r="L136" s="391"/>
      <c r="M136" s="391"/>
      <c r="N136" s="392"/>
      <c r="O136" s="393" t="s">
        <v>212</v>
      </c>
      <c r="P136" s="394"/>
      <c r="Q136" s="395"/>
      <c r="R136" s="136"/>
    </row>
    <row r="137" spans="2:30" ht="15" customHeight="1">
      <c r="B137" s="134"/>
      <c r="C137" s="258"/>
      <c r="D137" s="258"/>
      <c r="E137" s="136"/>
      <c r="F137" s="136"/>
      <c r="G137" s="382"/>
      <c r="H137" s="386"/>
      <c r="I137" s="387"/>
      <c r="J137" s="359" t="s">
        <v>213</v>
      </c>
      <c r="K137" s="399"/>
      <c r="L137" s="399" t="s">
        <v>214</v>
      </c>
      <c r="M137" s="399"/>
      <c r="N137" s="400" t="s">
        <v>215</v>
      </c>
      <c r="O137" s="396"/>
      <c r="P137" s="397"/>
      <c r="Q137" s="398"/>
    </row>
    <row r="138" spans="2:30" ht="15" customHeight="1" thickBot="1">
      <c r="B138" s="134"/>
      <c r="C138" s="258"/>
      <c r="D138" s="258"/>
      <c r="E138" s="136"/>
      <c r="F138" s="136"/>
      <c r="G138" s="383"/>
      <c r="H138" s="388"/>
      <c r="I138" s="389"/>
      <c r="J138" s="263" t="s">
        <v>216</v>
      </c>
      <c r="K138" s="264" t="s">
        <v>217</v>
      </c>
      <c r="L138" s="174" t="s">
        <v>216</v>
      </c>
      <c r="M138" s="264" t="s">
        <v>217</v>
      </c>
      <c r="N138" s="401"/>
      <c r="O138" s="396"/>
      <c r="P138" s="397"/>
      <c r="Q138" s="398"/>
    </row>
    <row r="139" spans="2:30" ht="21" customHeight="1" thickBot="1">
      <c r="B139" s="372" t="s">
        <v>218</v>
      </c>
      <c r="C139" s="373"/>
      <c r="D139" s="373"/>
      <c r="E139" s="373"/>
      <c r="F139" s="374"/>
      <c r="G139" s="265" t="str">
        <f>IF(I133&gt;12,"×","〇")</f>
        <v>〇</v>
      </c>
      <c r="H139" s="372" t="str">
        <f>IF(L133&gt;2.8,"×","〇")</f>
        <v>〇</v>
      </c>
      <c r="I139" s="374"/>
      <c r="J139" s="266" t="str">
        <f>IF(R133=0,IF(O134&lt;0.5,"×","〇"),IF(O134&lt;0.8,"×","〇"))</f>
        <v>×</v>
      </c>
      <c r="K139" s="267" t="str">
        <f>IF(O134&gt;2,"×","〇")</f>
        <v>〇</v>
      </c>
      <c r="L139" s="268" t="str">
        <f>IF(R133=0,IF(M134&lt;0.5,"×","〇"),IF(M134&lt;0.8,"×","〇"))</f>
        <v>×</v>
      </c>
      <c r="M139" s="267" t="str">
        <f>IF(M134&gt;1.3,"×","〇")</f>
        <v>〇</v>
      </c>
      <c r="N139" s="269" t="str">
        <f>IF(AND(G139="〇",H139="〇",J139="〇",K139="〇",L139="〇",M139="〇"),"〇","×")</f>
        <v>×</v>
      </c>
      <c r="O139" s="375" t="str">
        <f>IF(N139="×","－",L148)</f>
        <v>－</v>
      </c>
      <c r="P139" s="376"/>
      <c r="Q139" s="377"/>
    </row>
    <row r="140" spans="2:30">
      <c r="B140" s="134"/>
      <c r="C140" s="134"/>
      <c r="D140" s="134"/>
      <c r="E140" s="134"/>
      <c r="F140" s="134"/>
      <c r="G140" s="134"/>
      <c r="H140" s="134"/>
      <c r="I140" s="134"/>
      <c r="J140" s="134"/>
      <c r="K140" s="134"/>
      <c r="L140" s="134"/>
      <c r="M140" s="134"/>
      <c r="N140" s="136"/>
      <c r="O140" s="136"/>
      <c r="P140" s="136"/>
      <c r="S140" s="270"/>
      <c r="T140" s="128"/>
      <c r="U140" s="128"/>
      <c r="V140" s="128"/>
      <c r="W140" s="271"/>
      <c r="X140" s="271"/>
      <c r="Y140" s="271"/>
      <c r="Z140" s="271"/>
      <c r="AA140" s="271"/>
      <c r="AB140" s="271"/>
      <c r="AC140" s="271"/>
      <c r="AD140" s="271"/>
    </row>
    <row r="141" spans="2:30" ht="13.5" thickBot="1">
      <c r="B141" s="134" t="s">
        <v>219</v>
      </c>
      <c r="C141" s="134"/>
      <c r="D141" s="134"/>
      <c r="E141" s="134"/>
      <c r="F141" s="134"/>
      <c r="G141" s="134"/>
      <c r="H141" s="134"/>
      <c r="I141" s="134"/>
      <c r="J141" s="134"/>
      <c r="K141" s="134"/>
      <c r="L141" s="134"/>
      <c r="M141" s="134"/>
      <c r="N141" s="136"/>
      <c r="O141" s="136"/>
      <c r="P141" s="136"/>
      <c r="S141" s="270"/>
      <c r="T141" s="271"/>
      <c r="U141" s="128"/>
      <c r="V141" s="128"/>
      <c r="W141" s="128"/>
      <c r="X141" s="128"/>
      <c r="Y141" s="128"/>
      <c r="Z141" s="128"/>
      <c r="AA141" s="271"/>
      <c r="AB141" s="271"/>
      <c r="AC141" s="271"/>
      <c r="AD141" s="271"/>
    </row>
    <row r="142" spans="2:30">
      <c r="B142" s="378" t="s">
        <v>220</v>
      </c>
      <c r="C142" s="379"/>
      <c r="D142" s="272"/>
      <c r="E142" s="134"/>
      <c r="J142" s="273" t="s">
        <v>221</v>
      </c>
      <c r="K142" s="274"/>
      <c r="L142" s="134"/>
      <c r="M142" s="134"/>
      <c r="N142" s="136"/>
      <c r="O142" s="136"/>
      <c r="P142" s="136"/>
      <c r="S142" s="270"/>
      <c r="T142" s="271"/>
      <c r="U142" s="271"/>
      <c r="V142" s="271"/>
      <c r="W142" s="271"/>
      <c r="X142" s="271"/>
      <c r="Y142" s="271"/>
      <c r="Z142" s="128"/>
      <c r="AA142" s="271"/>
      <c r="AB142" s="128"/>
      <c r="AC142" s="128"/>
      <c r="AD142" s="271"/>
    </row>
    <row r="143" spans="2:30" ht="13.5" thickBot="1">
      <c r="B143" s="275"/>
      <c r="C143" s="276" t="s">
        <v>222</v>
      </c>
      <c r="D143" s="277"/>
      <c r="E143" s="134"/>
      <c r="J143" s="278">
        <f>IF(H139="×","-",IF(O139=2.5,(O139-B143)*1000/100,(L148-B143)*1000/100))</f>
        <v>28</v>
      </c>
      <c r="K143" s="276" t="s">
        <v>223</v>
      </c>
      <c r="L143" s="134"/>
      <c r="M143" s="134"/>
      <c r="N143" s="136"/>
      <c r="O143" s="136"/>
      <c r="P143" s="136"/>
      <c r="S143" s="270"/>
      <c r="T143" s="271"/>
      <c r="U143" s="128"/>
      <c r="V143" s="128"/>
      <c r="W143" s="128"/>
      <c r="X143" s="128"/>
      <c r="Y143" s="128"/>
      <c r="Z143" s="271"/>
      <c r="AA143" s="271"/>
      <c r="AB143" s="271"/>
      <c r="AC143" s="271"/>
      <c r="AD143" s="271"/>
    </row>
    <row r="144" spans="2:30">
      <c r="B144" s="134" t="s">
        <v>224</v>
      </c>
      <c r="C144" s="134"/>
      <c r="D144" s="134"/>
      <c r="E144" s="134"/>
      <c r="F144" s="134"/>
      <c r="G144" s="134"/>
      <c r="H144" s="134"/>
      <c r="I144" s="134"/>
      <c r="J144" s="134" t="s">
        <v>225</v>
      </c>
      <c r="K144" s="134"/>
      <c r="L144" s="134"/>
      <c r="M144" s="134"/>
      <c r="N144" s="136"/>
      <c r="O144" s="136"/>
      <c r="P144" s="136"/>
      <c r="S144" s="270"/>
      <c r="T144" s="271"/>
      <c r="U144" s="271"/>
      <c r="V144" s="271"/>
      <c r="W144" s="271"/>
      <c r="X144" s="271"/>
      <c r="Y144" s="271"/>
      <c r="Z144" s="128"/>
      <c r="AA144" s="271"/>
      <c r="AB144" s="128"/>
      <c r="AC144" s="128"/>
      <c r="AD144" s="271"/>
    </row>
    <row r="145" spans="2:16" ht="15" customHeight="1">
      <c r="B145" s="134"/>
      <c r="C145" s="134"/>
      <c r="D145" s="134"/>
      <c r="E145" s="134"/>
      <c r="F145" s="134"/>
      <c r="G145" s="134"/>
      <c r="H145" s="134"/>
      <c r="I145" s="134"/>
      <c r="J145" s="134"/>
      <c r="K145" s="134"/>
      <c r="L145" s="134"/>
      <c r="M145" s="134"/>
      <c r="N145" s="136"/>
      <c r="O145" s="136"/>
      <c r="P145" s="136"/>
    </row>
    <row r="146" spans="2:16" ht="15" customHeight="1" thickBot="1">
      <c r="B146" s="134"/>
      <c r="C146" s="134"/>
      <c r="D146" s="134"/>
      <c r="E146" s="134"/>
      <c r="F146" s="134" t="s">
        <v>226</v>
      </c>
      <c r="G146" s="134"/>
      <c r="H146" s="134"/>
      <c r="I146" s="134" t="s">
        <v>227</v>
      </c>
      <c r="J146" s="134"/>
      <c r="K146" s="136"/>
      <c r="L146" s="136" t="s">
        <v>227</v>
      </c>
      <c r="M146" s="136"/>
    </row>
    <row r="147" spans="2:16" ht="15" customHeight="1">
      <c r="B147" s="279"/>
      <c r="C147" s="280"/>
      <c r="D147" s="281"/>
      <c r="E147" s="380"/>
      <c r="F147" s="279"/>
      <c r="G147" s="280"/>
      <c r="H147" s="380" t="s">
        <v>228</v>
      </c>
      <c r="I147" s="279" t="s">
        <v>229</v>
      </c>
      <c r="J147" s="280"/>
      <c r="K147" s="380" t="s">
        <v>230</v>
      </c>
      <c r="L147" s="282" t="s">
        <v>231</v>
      </c>
      <c r="M147" s="283"/>
    </row>
    <row r="148" spans="2:16" ht="15" customHeight="1" thickBot="1">
      <c r="B148" s="284"/>
      <c r="C148" s="285"/>
      <c r="D148" s="281"/>
      <c r="E148" s="380"/>
      <c r="F148" s="284">
        <v>2.8</v>
      </c>
      <c r="G148" s="285" t="s">
        <v>222</v>
      </c>
      <c r="H148" s="380"/>
      <c r="I148" s="286">
        <f>ROUNDUP(L133,1)</f>
        <v>0</v>
      </c>
      <c r="J148" s="285" t="s">
        <v>222</v>
      </c>
      <c r="K148" s="380"/>
      <c r="L148" s="287">
        <f>F148-I148</f>
        <v>2.8</v>
      </c>
      <c r="M148" s="288" t="s">
        <v>222</v>
      </c>
    </row>
    <row r="149" spans="2:16" ht="15" customHeight="1">
      <c r="B149" s="134"/>
      <c r="C149" s="134"/>
      <c r="D149" s="134"/>
      <c r="E149" s="134"/>
      <c r="F149" s="134"/>
      <c r="G149" s="134"/>
      <c r="H149" s="134"/>
      <c r="I149" s="134"/>
      <c r="J149" s="134"/>
      <c r="K149" s="136"/>
      <c r="L149" s="289" t="s">
        <v>232</v>
      </c>
    </row>
    <row r="150" spans="2:16" ht="15" customHeight="1">
      <c r="B150" s="134"/>
      <c r="C150" s="134"/>
      <c r="D150" s="134"/>
      <c r="E150" s="134"/>
      <c r="F150" s="134"/>
      <c r="G150" s="134"/>
      <c r="H150" s="134"/>
      <c r="I150" s="134"/>
      <c r="J150" s="134"/>
      <c r="K150" s="134"/>
      <c r="L150" s="134"/>
      <c r="M150" s="136"/>
      <c r="N150" s="136"/>
      <c r="O150" s="136"/>
      <c r="P150" s="126"/>
    </row>
    <row r="151" spans="2:16" ht="15" customHeight="1">
      <c r="B151" s="134"/>
      <c r="C151" s="134"/>
      <c r="D151" s="134"/>
      <c r="E151" s="134"/>
      <c r="F151" s="134"/>
      <c r="G151" s="134"/>
      <c r="H151" s="134"/>
      <c r="I151" s="134"/>
      <c r="J151" s="134"/>
      <c r="K151" s="134"/>
      <c r="L151" s="134"/>
      <c r="M151" s="134"/>
      <c r="N151" s="136"/>
      <c r="O151" s="136"/>
      <c r="P151" s="136"/>
    </row>
    <row r="152" spans="2:16">
      <c r="B152" s="134"/>
      <c r="C152" s="134"/>
      <c r="D152" s="134"/>
      <c r="E152" s="134"/>
      <c r="F152" s="134"/>
      <c r="G152" s="134"/>
      <c r="H152" s="134"/>
      <c r="I152" s="134"/>
      <c r="J152" s="134"/>
      <c r="K152" s="134"/>
      <c r="L152" s="134"/>
      <c r="M152" s="134"/>
      <c r="N152" s="136"/>
      <c r="O152" s="136"/>
      <c r="P152" s="136"/>
    </row>
    <row r="153" spans="2:16">
      <c r="B153" s="134"/>
      <c r="C153" s="134"/>
      <c r="D153" s="134"/>
      <c r="E153" s="134"/>
      <c r="F153" s="134"/>
      <c r="G153" s="134"/>
      <c r="H153" s="134"/>
      <c r="I153" s="134"/>
      <c r="J153" s="134"/>
      <c r="K153" s="134"/>
      <c r="L153" s="134"/>
      <c r="M153" s="134"/>
      <c r="O153" s="136"/>
      <c r="P153" s="136"/>
    </row>
    <row r="154" spans="2:16">
      <c r="P154" s="136"/>
    </row>
  </sheetData>
  <mergeCells count="212">
    <mergeCell ref="B139:F139"/>
    <mergeCell ref="H139:I139"/>
    <mergeCell ref="O139:Q139"/>
    <mergeCell ref="B142:C142"/>
    <mergeCell ref="E147:E148"/>
    <mergeCell ref="H147:H148"/>
    <mergeCell ref="K147:K148"/>
    <mergeCell ref="G136:G138"/>
    <mergeCell ref="H136:I138"/>
    <mergeCell ref="J136:N136"/>
    <mergeCell ref="O136:Q138"/>
    <mergeCell ref="J137:K137"/>
    <mergeCell ref="L137:M137"/>
    <mergeCell ref="N137:N138"/>
    <mergeCell ref="B128:B132"/>
    <mergeCell ref="E128:F128"/>
    <mergeCell ref="E129:F129"/>
    <mergeCell ref="E130:F130"/>
    <mergeCell ref="E131:F131"/>
    <mergeCell ref="E132:F132"/>
    <mergeCell ref="C124:C125"/>
    <mergeCell ref="E124:F124"/>
    <mergeCell ref="E125:F125"/>
    <mergeCell ref="C126:C127"/>
    <mergeCell ref="E126:F126"/>
    <mergeCell ref="E127:F127"/>
    <mergeCell ref="B110:B127"/>
    <mergeCell ref="C110:C111"/>
    <mergeCell ref="E110:F110"/>
    <mergeCell ref="E111:F111"/>
    <mergeCell ref="C112:C113"/>
    <mergeCell ref="E112:F112"/>
    <mergeCell ref="E113:F113"/>
    <mergeCell ref="C114:C115"/>
    <mergeCell ref="E114:F114"/>
    <mergeCell ref="E115:F115"/>
    <mergeCell ref="C120:C121"/>
    <mergeCell ref="E120:F120"/>
    <mergeCell ref="E121:F121"/>
    <mergeCell ref="C122:C123"/>
    <mergeCell ref="E122:F122"/>
    <mergeCell ref="E123:F123"/>
    <mergeCell ref="C116:C117"/>
    <mergeCell ref="E116:F116"/>
    <mergeCell ref="E117:F117"/>
    <mergeCell ref="C118:C119"/>
    <mergeCell ref="E118:F118"/>
    <mergeCell ref="E119:F119"/>
    <mergeCell ref="E106:F106"/>
    <mergeCell ref="E107:F107"/>
    <mergeCell ref="C108:C109"/>
    <mergeCell ref="E108:F108"/>
    <mergeCell ref="E109:F109"/>
    <mergeCell ref="C102:C103"/>
    <mergeCell ref="E102:F102"/>
    <mergeCell ref="E103:F103"/>
    <mergeCell ref="C104:C105"/>
    <mergeCell ref="E104:F104"/>
    <mergeCell ref="E105:F105"/>
    <mergeCell ref="C88:C89"/>
    <mergeCell ref="E88:F88"/>
    <mergeCell ref="E89:F89"/>
    <mergeCell ref="B90:B109"/>
    <mergeCell ref="C90:C91"/>
    <mergeCell ref="E90:F90"/>
    <mergeCell ref="E91:F91"/>
    <mergeCell ref="C92:C93"/>
    <mergeCell ref="E92:F92"/>
    <mergeCell ref="E93:F93"/>
    <mergeCell ref="B72:B89"/>
    <mergeCell ref="C98:C99"/>
    <mergeCell ref="E98:F98"/>
    <mergeCell ref="E99:F99"/>
    <mergeCell ref="C100:C101"/>
    <mergeCell ref="E100:F100"/>
    <mergeCell ref="E101:F101"/>
    <mergeCell ref="C94:C95"/>
    <mergeCell ref="E94:F94"/>
    <mergeCell ref="E95:F95"/>
    <mergeCell ref="C96:C97"/>
    <mergeCell ref="E96:F96"/>
    <mergeCell ref="E97:F97"/>
    <mergeCell ref="C106:C107"/>
    <mergeCell ref="C84:C85"/>
    <mergeCell ref="E84:F84"/>
    <mergeCell ref="E85:F85"/>
    <mergeCell ref="C86:C87"/>
    <mergeCell ref="E86:F86"/>
    <mergeCell ref="E87:F87"/>
    <mergeCell ref="C80:C81"/>
    <mergeCell ref="E80:F80"/>
    <mergeCell ref="E81:F81"/>
    <mergeCell ref="C82:C83"/>
    <mergeCell ref="E82:F82"/>
    <mergeCell ref="E83:F83"/>
    <mergeCell ref="C76:C77"/>
    <mergeCell ref="E76:F76"/>
    <mergeCell ref="E77:F77"/>
    <mergeCell ref="C78:C79"/>
    <mergeCell ref="E78:F78"/>
    <mergeCell ref="E79:F79"/>
    <mergeCell ref="C70:C71"/>
    <mergeCell ref="E70:F70"/>
    <mergeCell ref="E71:F71"/>
    <mergeCell ref="C72:C73"/>
    <mergeCell ref="E72:F72"/>
    <mergeCell ref="E73:F73"/>
    <mergeCell ref="C74:C75"/>
    <mergeCell ref="E74:F74"/>
    <mergeCell ref="E75:F75"/>
    <mergeCell ref="C68:C69"/>
    <mergeCell ref="E68:F68"/>
    <mergeCell ref="E69:F69"/>
    <mergeCell ref="C62:C63"/>
    <mergeCell ref="E62:F62"/>
    <mergeCell ref="E63:F63"/>
    <mergeCell ref="C64:C65"/>
    <mergeCell ref="E64:F64"/>
    <mergeCell ref="E65:F65"/>
    <mergeCell ref="C60:C61"/>
    <mergeCell ref="E60:F60"/>
    <mergeCell ref="E61:F61"/>
    <mergeCell ref="C52:C53"/>
    <mergeCell ref="E52:F52"/>
    <mergeCell ref="E53:F53"/>
    <mergeCell ref="C66:C67"/>
    <mergeCell ref="E66:F66"/>
    <mergeCell ref="E67:F67"/>
    <mergeCell ref="C44:C45"/>
    <mergeCell ref="E44:F44"/>
    <mergeCell ref="E45:F45"/>
    <mergeCell ref="C46:C47"/>
    <mergeCell ref="E46:F46"/>
    <mergeCell ref="E47:F47"/>
    <mergeCell ref="C58:C59"/>
    <mergeCell ref="E58:F58"/>
    <mergeCell ref="E59:F59"/>
    <mergeCell ref="B38:B41"/>
    <mergeCell ref="C38:C39"/>
    <mergeCell ref="E38:F38"/>
    <mergeCell ref="E39:F39"/>
    <mergeCell ref="C40:C41"/>
    <mergeCell ref="E40:F40"/>
    <mergeCell ref="E41:F41"/>
    <mergeCell ref="B54:B71"/>
    <mergeCell ref="C54:C55"/>
    <mergeCell ref="E54:F54"/>
    <mergeCell ref="E55:F55"/>
    <mergeCell ref="C56:C57"/>
    <mergeCell ref="E56:F56"/>
    <mergeCell ref="E57:F57"/>
    <mergeCell ref="C48:C49"/>
    <mergeCell ref="E48:F48"/>
    <mergeCell ref="E49:F49"/>
    <mergeCell ref="C50:C51"/>
    <mergeCell ref="E50:F50"/>
    <mergeCell ref="E51:F51"/>
    <mergeCell ref="B42:B53"/>
    <mergeCell ref="C42:C43"/>
    <mergeCell ref="E42:F42"/>
    <mergeCell ref="E43:F43"/>
    <mergeCell ref="E22:F22"/>
    <mergeCell ref="E23:F23"/>
    <mergeCell ref="C24:C25"/>
    <mergeCell ref="E24:F24"/>
    <mergeCell ref="E25:F25"/>
    <mergeCell ref="C30:C31"/>
    <mergeCell ref="E30:F30"/>
    <mergeCell ref="E31:F31"/>
    <mergeCell ref="B32:B37"/>
    <mergeCell ref="C32:C33"/>
    <mergeCell ref="E32:F32"/>
    <mergeCell ref="E33:F33"/>
    <mergeCell ref="C34:C35"/>
    <mergeCell ref="E34:F34"/>
    <mergeCell ref="E35:F35"/>
    <mergeCell ref="C36:C37"/>
    <mergeCell ref="E36:F36"/>
    <mergeCell ref="E37:F37"/>
    <mergeCell ref="E17:F17"/>
    <mergeCell ref="C18:C19"/>
    <mergeCell ref="E18:F18"/>
    <mergeCell ref="E19:F19"/>
    <mergeCell ref="C20:C21"/>
    <mergeCell ref="E20:F20"/>
    <mergeCell ref="E21:F21"/>
    <mergeCell ref="P10:Q10"/>
    <mergeCell ref="B12:B31"/>
    <mergeCell ref="C12:C13"/>
    <mergeCell ref="E12:F12"/>
    <mergeCell ref="E13:F13"/>
    <mergeCell ref="C14:C15"/>
    <mergeCell ref="E14:F14"/>
    <mergeCell ref="E15:F15"/>
    <mergeCell ref="C16:C17"/>
    <mergeCell ref="E16:F16"/>
    <mergeCell ref="C26:C27"/>
    <mergeCell ref="E26:F26"/>
    <mergeCell ref="E27:F27"/>
    <mergeCell ref="C28:C29"/>
    <mergeCell ref="E28:F28"/>
    <mergeCell ref="E29:F29"/>
    <mergeCell ref="C22:C23"/>
    <mergeCell ref="P5:P6"/>
    <mergeCell ref="Q5:Q6"/>
    <mergeCell ref="B10:B11"/>
    <mergeCell ref="C10:C11"/>
    <mergeCell ref="D10:D11"/>
    <mergeCell ref="E10:F11"/>
    <mergeCell ref="G10:I10"/>
    <mergeCell ref="J10:L10"/>
    <mergeCell ref="M10:O10"/>
  </mergeCells>
  <phoneticPr fontId="1"/>
  <dataValidations count="1">
    <dataValidation type="decimal" operator="lessThanOrEqual" allowBlank="1" showInputMessage="1" showErrorMessage="1" error="負荷オーバーです" sqref="B143 IX143 ST143 ACP143 AML143 AWH143 BGD143 BPZ143 BZV143 CJR143 CTN143 DDJ143 DNF143 DXB143 EGX143 EQT143 FAP143 FKL143 FUH143 GED143 GNZ143 GXV143 HHR143 HRN143 IBJ143 ILF143 IVB143 JEX143 JOT143 JYP143 KIL143 KSH143 LCD143 LLZ143 LVV143 MFR143 MPN143 MZJ143 NJF143 NTB143 OCX143 OMT143 OWP143 PGL143 PQH143 QAD143 QJZ143 QTV143 RDR143 RNN143 RXJ143 SHF143 SRB143 TAX143 TKT143 TUP143 UEL143 UOH143 UYD143 VHZ143 VRV143 WBR143 WLN143 WVJ143 B65679 IX65679 ST65679 ACP65679 AML65679 AWH65679 BGD65679 BPZ65679 BZV65679 CJR65679 CTN65679 DDJ65679 DNF65679 DXB65679 EGX65679 EQT65679 FAP65679 FKL65679 FUH65679 GED65679 GNZ65679 GXV65679 HHR65679 HRN65679 IBJ65679 ILF65679 IVB65679 JEX65679 JOT65679 JYP65679 KIL65679 KSH65679 LCD65679 LLZ65679 LVV65679 MFR65679 MPN65679 MZJ65679 NJF65679 NTB65679 OCX65679 OMT65679 OWP65679 PGL65679 PQH65679 QAD65679 QJZ65679 QTV65679 RDR65679 RNN65679 RXJ65679 SHF65679 SRB65679 TAX65679 TKT65679 TUP65679 UEL65679 UOH65679 UYD65679 VHZ65679 VRV65679 WBR65679 WLN65679 WVJ65679 B131215 IX131215 ST131215 ACP131215 AML131215 AWH131215 BGD131215 BPZ131215 BZV131215 CJR131215 CTN131215 DDJ131215 DNF131215 DXB131215 EGX131215 EQT131215 FAP131215 FKL131215 FUH131215 GED131215 GNZ131215 GXV131215 HHR131215 HRN131215 IBJ131215 ILF131215 IVB131215 JEX131215 JOT131215 JYP131215 KIL131215 KSH131215 LCD131215 LLZ131215 LVV131215 MFR131215 MPN131215 MZJ131215 NJF131215 NTB131215 OCX131215 OMT131215 OWP131215 PGL131215 PQH131215 QAD131215 QJZ131215 QTV131215 RDR131215 RNN131215 RXJ131215 SHF131215 SRB131215 TAX131215 TKT131215 TUP131215 UEL131215 UOH131215 UYD131215 VHZ131215 VRV131215 WBR131215 WLN131215 WVJ131215 B196751 IX196751 ST196751 ACP196751 AML196751 AWH196751 BGD196751 BPZ196751 BZV196751 CJR196751 CTN196751 DDJ196751 DNF196751 DXB196751 EGX196751 EQT196751 FAP196751 FKL196751 FUH196751 GED196751 GNZ196751 GXV196751 HHR196751 HRN196751 IBJ196751 ILF196751 IVB196751 JEX196751 JOT196751 JYP196751 KIL196751 KSH196751 LCD196751 LLZ196751 LVV196751 MFR196751 MPN196751 MZJ196751 NJF196751 NTB196751 OCX196751 OMT196751 OWP196751 PGL196751 PQH196751 QAD196751 QJZ196751 QTV196751 RDR196751 RNN196751 RXJ196751 SHF196751 SRB196751 TAX196751 TKT196751 TUP196751 UEL196751 UOH196751 UYD196751 VHZ196751 VRV196751 WBR196751 WLN196751 WVJ196751 B262287 IX262287 ST262287 ACP262287 AML262287 AWH262287 BGD262287 BPZ262287 BZV262287 CJR262287 CTN262287 DDJ262287 DNF262287 DXB262287 EGX262287 EQT262287 FAP262287 FKL262287 FUH262287 GED262287 GNZ262287 GXV262287 HHR262287 HRN262287 IBJ262287 ILF262287 IVB262287 JEX262287 JOT262287 JYP262287 KIL262287 KSH262287 LCD262287 LLZ262287 LVV262287 MFR262287 MPN262287 MZJ262287 NJF262287 NTB262287 OCX262287 OMT262287 OWP262287 PGL262287 PQH262287 QAD262287 QJZ262287 QTV262287 RDR262287 RNN262287 RXJ262287 SHF262287 SRB262287 TAX262287 TKT262287 TUP262287 UEL262287 UOH262287 UYD262287 VHZ262287 VRV262287 WBR262287 WLN262287 WVJ262287 B327823 IX327823 ST327823 ACP327823 AML327823 AWH327823 BGD327823 BPZ327823 BZV327823 CJR327823 CTN327823 DDJ327823 DNF327823 DXB327823 EGX327823 EQT327823 FAP327823 FKL327823 FUH327823 GED327823 GNZ327823 GXV327823 HHR327823 HRN327823 IBJ327823 ILF327823 IVB327823 JEX327823 JOT327823 JYP327823 KIL327823 KSH327823 LCD327823 LLZ327823 LVV327823 MFR327823 MPN327823 MZJ327823 NJF327823 NTB327823 OCX327823 OMT327823 OWP327823 PGL327823 PQH327823 QAD327823 QJZ327823 QTV327823 RDR327823 RNN327823 RXJ327823 SHF327823 SRB327823 TAX327823 TKT327823 TUP327823 UEL327823 UOH327823 UYD327823 VHZ327823 VRV327823 WBR327823 WLN327823 WVJ327823 B393359 IX393359 ST393359 ACP393359 AML393359 AWH393359 BGD393359 BPZ393359 BZV393359 CJR393359 CTN393359 DDJ393359 DNF393359 DXB393359 EGX393359 EQT393359 FAP393359 FKL393359 FUH393359 GED393359 GNZ393359 GXV393359 HHR393359 HRN393359 IBJ393359 ILF393359 IVB393359 JEX393359 JOT393359 JYP393359 KIL393359 KSH393359 LCD393359 LLZ393359 LVV393359 MFR393359 MPN393359 MZJ393359 NJF393359 NTB393359 OCX393359 OMT393359 OWP393359 PGL393359 PQH393359 QAD393359 QJZ393359 QTV393359 RDR393359 RNN393359 RXJ393359 SHF393359 SRB393359 TAX393359 TKT393359 TUP393359 UEL393359 UOH393359 UYD393359 VHZ393359 VRV393359 WBR393359 WLN393359 WVJ393359 B458895 IX458895 ST458895 ACP458895 AML458895 AWH458895 BGD458895 BPZ458895 BZV458895 CJR458895 CTN458895 DDJ458895 DNF458895 DXB458895 EGX458895 EQT458895 FAP458895 FKL458895 FUH458895 GED458895 GNZ458895 GXV458895 HHR458895 HRN458895 IBJ458895 ILF458895 IVB458895 JEX458895 JOT458895 JYP458895 KIL458895 KSH458895 LCD458895 LLZ458895 LVV458895 MFR458895 MPN458895 MZJ458895 NJF458895 NTB458895 OCX458895 OMT458895 OWP458895 PGL458895 PQH458895 QAD458895 QJZ458895 QTV458895 RDR458895 RNN458895 RXJ458895 SHF458895 SRB458895 TAX458895 TKT458895 TUP458895 UEL458895 UOH458895 UYD458895 VHZ458895 VRV458895 WBR458895 WLN458895 WVJ458895 B524431 IX524431 ST524431 ACP524431 AML524431 AWH524431 BGD524431 BPZ524431 BZV524431 CJR524431 CTN524431 DDJ524431 DNF524431 DXB524431 EGX524431 EQT524431 FAP524431 FKL524431 FUH524431 GED524431 GNZ524431 GXV524431 HHR524431 HRN524431 IBJ524431 ILF524431 IVB524431 JEX524431 JOT524431 JYP524431 KIL524431 KSH524431 LCD524431 LLZ524431 LVV524431 MFR524431 MPN524431 MZJ524431 NJF524431 NTB524431 OCX524431 OMT524431 OWP524431 PGL524431 PQH524431 QAD524431 QJZ524431 QTV524431 RDR524431 RNN524431 RXJ524431 SHF524431 SRB524431 TAX524431 TKT524431 TUP524431 UEL524431 UOH524431 UYD524431 VHZ524431 VRV524431 WBR524431 WLN524431 WVJ524431 B589967 IX589967 ST589967 ACP589967 AML589967 AWH589967 BGD589967 BPZ589967 BZV589967 CJR589967 CTN589967 DDJ589967 DNF589967 DXB589967 EGX589967 EQT589967 FAP589967 FKL589967 FUH589967 GED589967 GNZ589967 GXV589967 HHR589967 HRN589967 IBJ589967 ILF589967 IVB589967 JEX589967 JOT589967 JYP589967 KIL589967 KSH589967 LCD589967 LLZ589967 LVV589967 MFR589967 MPN589967 MZJ589967 NJF589967 NTB589967 OCX589967 OMT589967 OWP589967 PGL589967 PQH589967 QAD589967 QJZ589967 QTV589967 RDR589967 RNN589967 RXJ589967 SHF589967 SRB589967 TAX589967 TKT589967 TUP589967 UEL589967 UOH589967 UYD589967 VHZ589967 VRV589967 WBR589967 WLN589967 WVJ589967 B655503 IX655503 ST655503 ACP655503 AML655503 AWH655503 BGD655503 BPZ655503 BZV655503 CJR655503 CTN655503 DDJ655503 DNF655503 DXB655503 EGX655503 EQT655503 FAP655503 FKL655503 FUH655503 GED655503 GNZ655503 GXV655503 HHR655503 HRN655503 IBJ655503 ILF655503 IVB655503 JEX655503 JOT655503 JYP655503 KIL655503 KSH655503 LCD655503 LLZ655503 LVV655503 MFR655503 MPN655503 MZJ655503 NJF655503 NTB655503 OCX655503 OMT655503 OWP655503 PGL655503 PQH655503 QAD655503 QJZ655503 QTV655503 RDR655503 RNN655503 RXJ655503 SHF655503 SRB655503 TAX655503 TKT655503 TUP655503 UEL655503 UOH655503 UYD655503 VHZ655503 VRV655503 WBR655503 WLN655503 WVJ655503 B721039 IX721039 ST721039 ACP721039 AML721039 AWH721039 BGD721039 BPZ721039 BZV721039 CJR721039 CTN721039 DDJ721039 DNF721039 DXB721039 EGX721039 EQT721039 FAP721039 FKL721039 FUH721039 GED721039 GNZ721039 GXV721039 HHR721039 HRN721039 IBJ721039 ILF721039 IVB721039 JEX721039 JOT721039 JYP721039 KIL721039 KSH721039 LCD721039 LLZ721039 LVV721039 MFR721039 MPN721039 MZJ721039 NJF721039 NTB721039 OCX721039 OMT721039 OWP721039 PGL721039 PQH721039 QAD721039 QJZ721039 QTV721039 RDR721039 RNN721039 RXJ721039 SHF721039 SRB721039 TAX721039 TKT721039 TUP721039 UEL721039 UOH721039 UYD721039 VHZ721039 VRV721039 WBR721039 WLN721039 WVJ721039 B786575 IX786575 ST786575 ACP786575 AML786575 AWH786575 BGD786575 BPZ786575 BZV786575 CJR786575 CTN786575 DDJ786575 DNF786575 DXB786575 EGX786575 EQT786575 FAP786575 FKL786575 FUH786575 GED786575 GNZ786575 GXV786575 HHR786575 HRN786575 IBJ786575 ILF786575 IVB786575 JEX786575 JOT786575 JYP786575 KIL786575 KSH786575 LCD786575 LLZ786575 LVV786575 MFR786575 MPN786575 MZJ786575 NJF786575 NTB786575 OCX786575 OMT786575 OWP786575 PGL786575 PQH786575 QAD786575 QJZ786575 QTV786575 RDR786575 RNN786575 RXJ786575 SHF786575 SRB786575 TAX786575 TKT786575 TUP786575 UEL786575 UOH786575 UYD786575 VHZ786575 VRV786575 WBR786575 WLN786575 WVJ786575 B852111 IX852111 ST852111 ACP852111 AML852111 AWH852111 BGD852111 BPZ852111 BZV852111 CJR852111 CTN852111 DDJ852111 DNF852111 DXB852111 EGX852111 EQT852111 FAP852111 FKL852111 FUH852111 GED852111 GNZ852111 GXV852111 HHR852111 HRN852111 IBJ852111 ILF852111 IVB852111 JEX852111 JOT852111 JYP852111 KIL852111 KSH852111 LCD852111 LLZ852111 LVV852111 MFR852111 MPN852111 MZJ852111 NJF852111 NTB852111 OCX852111 OMT852111 OWP852111 PGL852111 PQH852111 QAD852111 QJZ852111 QTV852111 RDR852111 RNN852111 RXJ852111 SHF852111 SRB852111 TAX852111 TKT852111 TUP852111 UEL852111 UOH852111 UYD852111 VHZ852111 VRV852111 WBR852111 WLN852111 WVJ852111 B917647 IX917647 ST917647 ACP917647 AML917647 AWH917647 BGD917647 BPZ917647 BZV917647 CJR917647 CTN917647 DDJ917647 DNF917647 DXB917647 EGX917647 EQT917647 FAP917647 FKL917647 FUH917647 GED917647 GNZ917647 GXV917647 HHR917647 HRN917647 IBJ917647 ILF917647 IVB917647 JEX917647 JOT917647 JYP917647 KIL917647 KSH917647 LCD917647 LLZ917647 LVV917647 MFR917647 MPN917647 MZJ917647 NJF917647 NTB917647 OCX917647 OMT917647 OWP917647 PGL917647 PQH917647 QAD917647 QJZ917647 QTV917647 RDR917647 RNN917647 RXJ917647 SHF917647 SRB917647 TAX917647 TKT917647 TUP917647 UEL917647 UOH917647 UYD917647 VHZ917647 VRV917647 WBR917647 WLN917647 WVJ917647 B983183 IX983183 ST983183 ACP983183 AML983183 AWH983183 BGD983183 BPZ983183 BZV983183 CJR983183 CTN983183 DDJ983183 DNF983183 DXB983183 EGX983183 EQT983183 FAP983183 FKL983183 FUH983183 GED983183 GNZ983183 GXV983183 HHR983183 HRN983183 IBJ983183 ILF983183 IVB983183 JEX983183 JOT983183 JYP983183 KIL983183 KSH983183 LCD983183 LLZ983183 LVV983183 MFR983183 MPN983183 MZJ983183 NJF983183 NTB983183 OCX983183 OMT983183 OWP983183 PGL983183 PQH983183 QAD983183 QJZ983183 QTV983183 RDR983183 RNN983183 RXJ983183 SHF983183 SRB983183 TAX983183 TKT983183 TUP983183 UEL983183 UOH983183 UYD983183 VHZ983183 VRV983183 WBR983183 WLN983183 WVJ983183" xr:uid="{3949846C-D289-48F0-85CA-32EB6CC6E1B6}">
      <formula1>L148</formula1>
    </dataValidation>
  </dataValidations>
  <pageMargins left="0.70866141732283472" right="0.70866141732283472" top="0.74803149606299213" bottom="0.74803149606299213" header="0.31496062992125984" footer="0.31496062992125984"/>
  <pageSetup paperSize="9" scale="41" orientation="portrait" verticalDpi="0"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7"/>
  <sheetViews>
    <sheetView workbookViewId="0">
      <selection activeCell="H10" sqref="H10"/>
    </sheetView>
  </sheetViews>
  <sheetFormatPr defaultRowHeight="13"/>
  <cols>
    <col min="1" max="1" width="14.08984375" customWidth="1"/>
    <col min="2" max="2" width="23.81640625" customWidth="1"/>
    <col min="3" max="3" width="18.54296875" customWidth="1"/>
    <col min="4" max="5" width="14.08984375" customWidth="1"/>
    <col min="6" max="6" width="17.6328125" customWidth="1"/>
  </cols>
  <sheetData>
    <row r="1" spans="1:6">
      <c r="A1" s="2" t="s">
        <v>0</v>
      </c>
      <c r="B1" s="2" t="s">
        <v>24</v>
      </c>
      <c r="C1" s="2" t="s">
        <v>20</v>
      </c>
      <c r="D1" s="2" t="s">
        <v>21</v>
      </c>
      <c r="E1" s="2" t="s">
        <v>22</v>
      </c>
      <c r="F1" s="3" t="s">
        <v>23</v>
      </c>
    </row>
    <row r="2" spans="1:6">
      <c r="A2" s="9" t="s">
        <v>111</v>
      </c>
      <c r="B2" s="9" t="s">
        <v>29</v>
      </c>
      <c r="C2" s="9">
        <v>11.2</v>
      </c>
      <c r="D2" s="22">
        <v>7.4</v>
      </c>
      <c r="E2" s="9">
        <v>0.6</v>
      </c>
      <c r="F2" s="21">
        <v>0.6</v>
      </c>
    </row>
    <row r="3" spans="1:6">
      <c r="A3" s="9" t="s">
        <v>112</v>
      </c>
      <c r="B3" s="9" t="s">
        <v>29</v>
      </c>
      <c r="C3" s="9">
        <v>14</v>
      </c>
      <c r="D3" s="22">
        <v>7.4</v>
      </c>
      <c r="E3" s="9">
        <v>0.9</v>
      </c>
      <c r="F3" s="21">
        <v>0.9</v>
      </c>
    </row>
    <row r="4" spans="1:6">
      <c r="A4" s="9" t="s">
        <v>113</v>
      </c>
      <c r="B4" s="9" t="s">
        <v>29</v>
      </c>
      <c r="C4" s="9">
        <v>16</v>
      </c>
      <c r="D4" s="22">
        <v>7.4</v>
      </c>
      <c r="E4" s="9">
        <v>1.2</v>
      </c>
      <c r="F4" s="21">
        <v>1.2</v>
      </c>
    </row>
    <row r="5" spans="1:6">
      <c r="A5" s="9" t="s">
        <v>114</v>
      </c>
      <c r="B5" s="9" t="s">
        <v>30</v>
      </c>
      <c r="C5" s="9">
        <v>4.5</v>
      </c>
      <c r="D5" s="9">
        <v>3.8</v>
      </c>
      <c r="E5" s="9">
        <v>0.3</v>
      </c>
      <c r="F5" s="21">
        <v>0.3</v>
      </c>
    </row>
    <row r="6" spans="1:6">
      <c r="A6" s="9" t="s">
        <v>115</v>
      </c>
      <c r="B6" s="9" t="s">
        <v>29</v>
      </c>
      <c r="C6" s="9">
        <v>5.6</v>
      </c>
      <c r="D6" s="9">
        <v>3.8</v>
      </c>
      <c r="E6" s="9">
        <v>0.4</v>
      </c>
      <c r="F6" s="21">
        <v>0.4</v>
      </c>
    </row>
    <row r="7" spans="1:6">
      <c r="A7" s="9" t="s">
        <v>116</v>
      </c>
      <c r="B7" s="9" t="s">
        <v>29</v>
      </c>
      <c r="C7" s="9">
        <v>7.1</v>
      </c>
      <c r="D7" s="9">
        <v>3.8</v>
      </c>
      <c r="E7" s="9">
        <v>0.4</v>
      </c>
      <c r="F7" s="21">
        <v>0.4</v>
      </c>
    </row>
    <row r="8" spans="1:6">
      <c r="A8" s="9" t="s">
        <v>117</v>
      </c>
      <c r="B8" s="9" t="s">
        <v>29</v>
      </c>
      <c r="C8" s="9">
        <v>8</v>
      </c>
      <c r="D8" s="9">
        <v>3.8</v>
      </c>
      <c r="E8" s="9">
        <v>0.5</v>
      </c>
      <c r="F8" s="21">
        <v>0.5</v>
      </c>
    </row>
    <row r="9" spans="1:6">
      <c r="A9" s="9" t="s">
        <v>118</v>
      </c>
      <c r="B9" s="9" t="s">
        <v>29</v>
      </c>
      <c r="C9" s="9">
        <v>9</v>
      </c>
      <c r="D9" s="22">
        <v>7.4</v>
      </c>
      <c r="E9" s="9">
        <v>0.6</v>
      </c>
      <c r="F9" s="21">
        <v>0.6</v>
      </c>
    </row>
    <row r="10" spans="1:6">
      <c r="A10" s="9" t="s">
        <v>119</v>
      </c>
      <c r="B10" s="9" t="s">
        <v>27</v>
      </c>
      <c r="C10" s="9">
        <v>11.2</v>
      </c>
      <c r="D10" s="9">
        <v>3.8</v>
      </c>
      <c r="E10" s="22">
        <v>1.3</v>
      </c>
      <c r="F10" s="23">
        <v>1.3</v>
      </c>
    </row>
    <row r="11" spans="1:6">
      <c r="A11" s="9" t="s">
        <v>120</v>
      </c>
      <c r="B11" s="9" t="s">
        <v>25</v>
      </c>
      <c r="C11" s="9">
        <v>11.2</v>
      </c>
      <c r="D11" s="9">
        <v>3.8</v>
      </c>
      <c r="E11" s="9">
        <v>1.1000000000000001</v>
      </c>
      <c r="F11" s="21">
        <v>1.1000000000000001</v>
      </c>
    </row>
    <row r="12" spans="1:6">
      <c r="A12" s="9" t="s">
        <v>122</v>
      </c>
      <c r="B12" s="9" t="s">
        <v>27</v>
      </c>
      <c r="C12" s="9">
        <v>14</v>
      </c>
      <c r="D12" s="9">
        <v>3.8</v>
      </c>
      <c r="E12" s="22">
        <v>1.3</v>
      </c>
      <c r="F12" s="23">
        <v>1.3</v>
      </c>
    </row>
    <row r="13" spans="1:6">
      <c r="A13" s="9" t="s">
        <v>121</v>
      </c>
      <c r="B13" s="9" t="s">
        <v>25</v>
      </c>
      <c r="C13" s="9">
        <v>14</v>
      </c>
      <c r="D13" s="9">
        <v>3.8</v>
      </c>
      <c r="E13" s="9">
        <v>1.2</v>
      </c>
      <c r="F13" s="21">
        <v>1.2</v>
      </c>
    </row>
    <row r="14" spans="1:6">
      <c r="A14" s="9" t="s">
        <v>123</v>
      </c>
      <c r="B14" s="9" t="s">
        <v>27</v>
      </c>
      <c r="C14" s="9">
        <v>16</v>
      </c>
      <c r="D14" s="9">
        <v>3.8</v>
      </c>
      <c r="E14" s="9">
        <v>1.3</v>
      </c>
      <c r="F14" s="21">
        <v>1.3</v>
      </c>
    </row>
    <row r="15" spans="1:6">
      <c r="A15" s="9" t="s">
        <v>124</v>
      </c>
      <c r="B15" s="9" t="s">
        <v>25</v>
      </c>
      <c r="C15" s="9">
        <v>16</v>
      </c>
      <c r="D15" s="9">
        <v>3.8</v>
      </c>
      <c r="E15" s="9">
        <v>1.3</v>
      </c>
      <c r="F15" s="21">
        <v>1.3</v>
      </c>
    </row>
    <row r="16" spans="1:6">
      <c r="A16" s="9" t="s">
        <v>125</v>
      </c>
      <c r="B16" s="9" t="s">
        <v>28</v>
      </c>
      <c r="C16" s="9">
        <v>4.5</v>
      </c>
      <c r="D16" s="9">
        <v>3.8</v>
      </c>
      <c r="E16" s="9">
        <v>0.3</v>
      </c>
      <c r="F16" s="21">
        <v>0.3</v>
      </c>
    </row>
    <row r="17" spans="1:6">
      <c r="A17" s="9" t="s">
        <v>126</v>
      </c>
      <c r="B17" s="9" t="s">
        <v>26</v>
      </c>
      <c r="C17" s="9">
        <v>4.5</v>
      </c>
      <c r="D17" s="9">
        <v>3.8</v>
      </c>
      <c r="E17" s="9">
        <v>0.3</v>
      </c>
      <c r="F17" s="21">
        <v>0.3</v>
      </c>
    </row>
    <row r="18" spans="1:6">
      <c r="A18" s="9" t="s">
        <v>127</v>
      </c>
      <c r="B18" s="9" t="s">
        <v>27</v>
      </c>
      <c r="C18" s="9">
        <v>5.6</v>
      </c>
      <c r="D18" s="9">
        <v>3.8</v>
      </c>
      <c r="E18" s="9">
        <v>0.3</v>
      </c>
      <c r="F18" s="21">
        <v>0.3</v>
      </c>
    </row>
    <row r="19" spans="1:6">
      <c r="A19" s="9" t="s">
        <v>128</v>
      </c>
      <c r="B19" s="9" t="s">
        <v>26</v>
      </c>
      <c r="C19" s="9">
        <v>5.6</v>
      </c>
      <c r="D19" s="9">
        <v>3.8</v>
      </c>
      <c r="E19" s="9">
        <v>0.3</v>
      </c>
      <c r="F19" s="21">
        <v>0.3</v>
      </c>
    </row>
    <row r="20" spans="1:6">
      <c r="A20" s="9" t="s">
        <v>129</v>
      </c>
      <c r="B20" s="9" t="s">
        <v>27</v>
      </c>
      <c r="C20" s="9">
        <v>7.1</v>
      </c>
      <c r="D20" s="9">
        <v>3.8</v>
      </c>
      <c r="E20" s="9">
        <v>0.4</v>
      </c>
      <c r="F20" s="21">
        <v>0.4</v>
      </c>
    </row>
    <row r="21" spans="1:6">
      <c r="A21" s="9" t="s">
        <v>130</v>
      </c>
      <c r="B21" s="9" t="s">
        <v>26</v>
      </c>
      <c r="C21" s="9">
        <v>7.1</v>
      </c>
      <c r="D21" s="9">
        <v>3.8</v>
      </c>
      <c r="E21" s="9">
        <v>0.5</v>
      </c>
      <c r="F21" s="21">
        <v>0.5</v>
      </c>
    </row>
    <row r="22" spans="1:6">
      <c r="A22" s="9" t="s">
        <v>131</v>
      </c>
      <c r="B22" s="9" t="s">
        <v>27</v>
      </c>
      <c r="C22" s="9">
        <v>8</v>
      </c>
      <c r="D22" s="9">
        <v>3.8</v>
      </c>
      <c r="E22" s="9">
        <v>0.5</v>
      </c>
      <c r="F22" s="21">
        <v>0.5</v>
      </c>
    </row>
    <row r="23" spans="1:6">
      <c r="A23" s="9" t="s">
        <v>132</v>
      </c>
      <c r="B23" s="9" t="s">
        <v>26</v>
      </c>
      <c r="C23" s="9">
        <v>8</v>
      </c>
      <c r="D23" s="9">
        <v>3.8</v>
      </c>
      <c r="E23" s="9">
        <v>0.7</v>
      </c>
      <c r="F23" s="21">
        <v>0.7</v>
      </c>
    </row>
    <row r="24" spans="1:6">
      <c r="A24" s="9" t="s">
        <v>133</v>
      </c>
      <c r="B24" s="9" t="s">
        <v>27</v>
      </c>
      <c r="C24" s="9">
        <v>9</v>
      </c>
      <c r="D24" s="9">
        <v>3.8</v>
      </c>
      <c r="E24" s="9">
        <v>0.8</v>
      </c>
      <c r="F24" s="21">
        <v>0.8</v>
      </c>
    </row>
    <row r="25" spans="1:6">
      <c r="A25" s="9" t="s">
        <v>134</v>
      </c>
      <c r="B25" s="9" t="s">
        <v>26</v>
      </c>
      <c r="C25" s="9">
        <v>9</v>
      </c>
      <c r="D25" s="9">
        <v>3.8</v>
      </c>
      <c r="E25" s="9">
        <v>0.7</v>
      </c>
      <c r="F25" s="21">
        <v>0.7</v>
      </c>
    </row>
    <row r="26" spans="1:6">
      <c r="A26" s="13" t="s">
        <v>2</v>
      </c>
      <c r="B26" s="13" t="s">
        <v>31</v>
      </c>
      <c r="C26" s="13">
        <v>4.5</v>
      </c>
      <c r="D26" s="13">
        <v>3.8</v>
      </c>
      <c r="E26" s="13">
        <v>0.6</v>
      </c>
      <c r="F26" s="14">
        <v>0.6</v>
      </c>
    </row>
    <row r="27" spans="1:6">
      <c r="A27" s="13" t="s">
        <v>3</v>
      </c>
      <c r="B27" s="13" t="s">
        <v>31</v>
      </c>
      <c r="C27" s="13">
        <v>5.6</v>
      </c>
      <c r="D27" s="13">
        <v>3.8</v>
      </c>
      <c r="E27" s="13">
        <v>0.6</v>
      </c>
      <c r="F27" s="14">
        <v>0.6</v>
      </c>
    </row>
    <row r="28" spans="1:6">
      <c r="A28" s="4" t="s">
        <v>10</v>
      </c>
      <c r="B28" s="4" t="s">
        <v>31</v>
      </c>
      <c r="C28" s="4">
        <v>7.1</v>
      </c>
      <c r="D28" s="4">
        <v>4</v>
      </c>
      <c r="E28" s="4">
        <v>0.6</v>
      </c>
      <c r="F28" s="5">
        <v>0.6</v>
      </c>
    </row>
    <row r="29" spans="1:6">
      <c r="A29" s="13" t="s">
        <v>4</v>
      </c>
      <c r="B29" s="13" t="s">
        <v>31</v>
      </c>
      <c r="C29" s="13">
        <v>7.1</v>
      </c>
      <c r="D29" s="13">
        <v>3.8</v>
      </c>
      <c r="E29" s="13">
        <v>0.6</v>
      </c>
      <c r="F29" s="14">
        <v>0.6</v>
      </c>
    </row>
    <row r="30" spans="1:6">
      <c r="A30" s="4" t="s">
        <v>11</v>
      </c>
      <c r="B30" s="4" t="s">
        <v>31</v>
      </c>
      <c r="C30" s="4">
        <v>8</v>
      </c>
      <c r="D30" s="4">
        <v>4</v>
      </c>
      <c r="E30" s="4">
        <v>0.6</v>
      </c>
      <c r="F30" s="5">
        <v>0.6</v>
      </c>
    </row>
    <row r="31" spans="1:6">
      <c r="A31" s="13" t="s">
        <v>5</v>
      </c>
      <c r="B31" s="13" t="s">
        <v>31</v>
      </c>
      <c r="C31" s="13">
        <v>8</v>
      </c>
      <c r="D31" s="13">
        <v>3.8</v>
      </c>
      <c r="E31" s="13">
        <v>0.6</v>
      </c>
      <c r="F31" s="14">
        <v>0.6</v>
      </c>
    </row>
    <row r="32" spans="1:6">
      <c r="A32" s="4" t="s">
        <v>12</v>
      </c>
      <c r="B32" s="4" t="s">
        <v>31</v>
      </c>
      <c r="C32" s="4">
        <v>9</v>
      </c>
      <c r="D32" s="4">
        <v>4</v>
      </c>
      <c r="E32" s="4">
        <v>0.9</v>
      </c>
      <c r="F32" s="5">
        <v>1.2</v>
      </c>
    </row>
    <row r="33" spans="1:6">
      <c r="A33" s="13" t="s">
        <v>6</v>
      </c>
      <c r="B33" s="13" t="s">
        <v>31</v>
      </c>
      <c r="C33" s="13">
        <v>9</v>
      </c>
      <c r="D33" s="13">
        <v>3.8</v>
      </c>
      <c r="E33" s="13">
        <v>1.2</v>
      </c>
      <c r="F33" s="14">
        <v>1.2</v>
      </c>
    </row>
    <row r="34" spans="1:6">
      <c r="A34" s="4" t="s">
        <v>13</v>
      </c>
      <c r="B34" s="4" t="s">
        <v>31</v>
      </c>
      <c r="C34" s="4">
        <v>11.2</v>
      </c>
      <c r="D34" s="4">
        <v>4</v>
      </c>
      <c r="E34" s="4">
        <v>1</v>
      </c>
      <c r="F34" s="5">
        <v>1.3</v>
      </c>
    </row>
    <row r="35" spans="1:6">
      <c r="A35" s="13" t="s">
        <v>7</v>
      </c>
      <c r="B35" s="13" t="s">
        <v>31</v>
      </c>
      <c r="C35" s="13">
        <v>11.2</v>
      </c>
      <c r="D35" s="13">
        <v>3.8</v>
      </c>
      <c r="E35" s="13">
        <v>1.3</v>
      </c>
      <c r="F35" s="14">
        <v>1.3</v>
      </c>
    </row>
    <row r="36" spans="1:6">
      <c r="A36" s="4" t="s">
        <v>14</v>
      </c>
      <c r="B36" s="4" t="s">
        <v>31</v>
      </c>
      <c r="C36" s="4">
        <v>14</v>
      </c>
      <c r="D36" s="4">
        <v>4</v>
      </c>
      <c r="E36" s="4">
        <v>1.1000000000000001</v>
      </c>
      <c r="F36" s="5">
        <v>1.4</v>
      </c>
    </row>
    <row r="37" spans="1:6">
      <c r="A37" s="13" t="s">
        <v>8</v>
      </c>
      <c r="B37" s="13" t="s">
        <v>31</v>
      </c>
      <c r="C37" s="13">
        <v>14</v>
      </c>
      <c r="D37" s="13">
        <v>3.8</v>
      </c>
      <c r="E37" s="13">
        <v>1.4</v>
      </c>
      <c r="F37" s="14">
        <v>1.4</v>
      </c>
    </row>
    <row r="38" spans="1:6">
      <c r="A38" s="4" t="s">
        <v>15</v>
      </c>
      <c r="B38" s="4" t="s">
        <v>31</v>
      </c>
      <c r="C38" s="4">
        <v>16</v>
      </c>
      <c r="D38" s="4">
        <v>4</v>
      </c>
      <c r="E38" s="4">
        <v>1.1000000000000001</v>
      </c>
      <c r="F38" s="5">
        <v>1.4</v>
      </c>
    </row>
    <row r="39" spans="1:6">
      <c r="A39" s="13" t="s">
        <v>9</v>
      </c>
      <c r="B39" s="13" t="s">
        <v>31</v>
      </c>
      <c r="C39" s="13">
        <v>16</v>
      </c>
      <c r="D39" s="13">
        <v>12.3</v>
      </c>
      <c r="E39" s="13">
        <v>1.9</v>
      </c>
      <c r="F39" s="14">
        <v>1.9</v>
      </c>
    </row>
    <row r="40" spans="1:6">
      <c r="A40" s="7" t="s">
        <v>88</v>
      </c>
      <c r="B40" s="8" t="s">
        <v>31</v>
      </c>
      <c r="C40" s="9">
        <v>4.5</v>
      </c>
      <c r="D40" s="9">
        <v>3.8</v>
      </c>
      <c r="E40" s="9">
        <v>0.6</v>
      </c>
      <c r="F40" s="10">
        <v>0.6</v>
      </c>
    </row>
    <row r="41" spans="1:6">
      <c r="A41" s="9" t="s">
        <v>89</v>
      </c>
      <c r="B41" s="8" t="s">
        <v>31</v>
      </c>
      <c r="C41" s="9">
        <v>5.6</v>
      </c>
      <c r="D41" s="9">
        <v>3.8</v>
      </c>
      <c r="E41" s="9">
        <v>0.6</v>
      </c>
      <c r="F41" s="10">
        <v>0.6</v>
      </c>
    </row>
    <row r="42" spans="1:6">
      <c r="A42" s="9" t="s">
        <v>90</v>
      </c>
      <c r="B42" s="8" t="s">
        <v>31</v>
      </c>
      <c r="C42" s="9">
        <v>7.1</v>
      </c>
      <c r="D42" s="9">
        <v>3.8</v>
      </c>
      <c r="E42" s="9">
        <v>0.6</v>
      </c>
      <c r="F42" s="10">
        <v>0.6</v>
      </c>
    </row>
    <row r="43" spans="1:6">
      <c r="A43" s="9" t="s">
        <v>91</v>
      </c>
      <c r="B43" s="8" t="s">
        <v>31</v>
      </c>
      <c r="C43" s="11">
        <v>8</v>
      </c>
      <c r="D43" s="9">
        <v>3.8</v>
      </c>
      <c r="E43" s="9">
        <v>0.6</v>
      </c>
      <c r="F43" s="10">
        <v>0.6</v>
      </c>
    </row>
    <row r="44" spans="1:6">
      <c r="A44" s="9" t="s">
        <v>92</v>
      </c>
      <c r="B44" s="8" t="s">
        <v>31</v>
      </c>
      <c r="C44" s="11">
        <v>9</v>
      </c>
      <c r="D44" s="9">
        <v>3.8</v>
      </c>
      <c r="E44" s="9">
        <v>1.2</v>
      </c>
      <c r="F44" s="10">
        <v>1.2</v>
      </c>
    </row>
    <row r="45" spans="1:6">
      <c r="A45" s="9" t="s">
        <v>93</v>
      </c>
      <c r="B45" s="8" t="s">
        <v>31</v>
      </c>
      <c r="C45" s="9">
        <v>11.2</v>
      </c>
      <c r="D45" s="9">
        <v>3.8</v>
      </c>
      <c r="E45" s="11">
        <v>1.3</v>
      </c>
      <c r="F45" s="12">
        <v>1.3</v>
      </c>
    </row>
    <row r="46" spans="1:6">
      <c r="A46" s="9" t="s">
        <v>94</v>
      </c>
      <c r="B46" s="8" t="s">
        <v>31</v>
      </c>
      <c r="C46" s="11">
        <v>14</v>
      </c>
      <c r="D46" s="9">
        <v>7.4</v>
      </c>
      <c r="E46" s="11">
        <v>1</v>
      </c>
      <c r="F46" s="12">
        <v>1</v>
      </c>
    </row>
    <row r="47" spans="1:6">
      <c r="A47" s="9" t="s">
        <v>95</v>
      </c>
      <c r="B47" s="8" t="s">
        <v>31</v>
      </c>
      <c r="C47" s="11">
        <v>16</v>
      </c>
      <c r="D47" s="9">
        <v>7.4</v>
      </c>
      <c r="E47" s="9">
        <v>1.6</v>
      </c>
      <c r="F47" s="10">
        <v>1.6</v>
      </c>
    </row>
    <row r="48" spans="1:6">
      <c r="A48" s="9" t="s">
        <v>101</v>
      </c>
      <c r="B48" s="9" t="s">
        <v>33</v>
      </c>
      <c r="C48" s="9">
        <v>4.5</v>
      </c>
      <c r="D48" s="9">
        <v>3.8</v>
      </c>
      <c r="E48" s="9">
        <v>0.4</v>
      </c>
      <c r="F48" s="21">
        <v>0.4</v>
      </c>
    </row>
    <row r="49" spans="1:6">
      <c r="A49" s="9" t="s">
        <v>102</v>
      </c>
      <c r="B49" s="9" t="s">
        <v>32</v>
      </c>
      <c r="C49" s="9">
        <v>5.6</v>
      </c>
      <c r="D49" s="9">
        <v>3.8</v>
      </c>
      <c r="E49" s="9">
        <v>0.6</v>
      </c>
      <c r="F49" s="21">
        <v>0.6</v>
      </c>
    </row>
    <row r="50" spans="1:6">
      <c r="A50" s="9" t="s">
        <v>103</v>
      </c>
      <c r="B50" s="9" t="s">
        <v>32</v>
      </c>
      <c r="C50" s="9">
        <v>7.1</v>
      </c>
      <c r="D50" s="9">
        <v>3.8</v>
      </c>
      <c r="E50" s="9">
        <v>0.6</v>
      </c>
      <c r="F50" s="21">
        <v>0.6</v>
      </c>
    </row>
    <row r="51" spans="1:6">
      <c r="A51" s="9" t="s">
        <v>104</v>
      </c>
      <c r="B51" s="9" t="s">
        <v>34</v>
      </c>
      <c r="C51" s="9">
        <v>11.2</v>
      </c>
      <c r="D51" s="22">
        <v>7.4</v>
      </c>
      <c r="E51" s="9">
        <v>2.4</v>
      </c>
      <c r="F51" s="21">
        <v>2.4</v>
      </c>
    </row>
    <row r="52" spans="1:6">
      <c r="A52" s="9" t="s">
        <v>105</v>
      </c>
      <c r="B52" s="9" t="s">
        <v>34</v>
      </c>
      <c r="C52" s="9">
        <v>14</v>
      </c>
      <c r="D52" s="22">
        <v>7.4</v>
      </c>
      <c r="E52" s="9">
        <v>2.9</v>
      </c>
      <c r="F52" s="21">
        <v>2.9</v>
      </c>
    </row>
    <row r="53" spans="1:6">
      <c r="A53" s="9" t="s">
        <v>106</v>
      </c>
      <c r="B53" s="9" t="s">
        <v>34</v>
      </c>
      <c r="C53" s="9">
        <v>16</v>
      </c>
      <c r="D53" s="22">
        <v>7.4</v>
      </c>
      <c r="E53" s="9">
        <v>2.9</v>
      </c>
      <c r="F53" s="21">
        <v>2.9</v>
      </c>
    </row>
    <row r="54" spans="1:6">
      <c r="A54" s="9" t="s">
        <v>107</v>
      </c>
      <c r="B54" s="9" t="s">
        <v>34</v>
      </c>
      <c r="C54" s="9">
        <v>4.5</v>
      </c>
      <c r="D54" s="22">
        <v>7.4</v>
      </c>
      <c r="E54" s="9">
        <v>1.2</v>
      </c>
      <c r="F54" s="21">
        <v>1.2</v>
      </c>
    </row>
    <row r="55" spans="1:6">
      <c r="A55" s="9" t="s">
        <v>108</v>
      </c>
      <c r="B55" s="9" t="s">
        <v>34</v>
      </c>
      <c r="C55" s="9">
        <v>5.6</v>
      </c>
      <c r="D55" s="22">
        <v>7.4</v>
      </c>
      <c r="E55" s="9">
        <v>1.2</v>
      </c>
      <c r="F55" s="21">
        <v>1.2</v>
      </c>
    </row>
    <row r="56" spans="1:6">
      <c r="A56" s="9" t="s">
        <v>109</v>
      </c>
      <c r="B56" s="9" t="s">
        <v>34</v>
      </c>
      <c r="C56" s="9">
        <v>7.1</v>
      </c>
      <c r="D56" s="22">
        <v>7.4</v>
      </c>
      <c r="E56" s="9">
        <v>1.5</v>
      </c>
      <c r="F56" s="21">
        <v>1.5</v>
      </c>
    </row>
    <row r="57" spans="1:6">
      <c r="A57" s="9" t="s">
        <v>110</v>
      </c>
      <c r="B57" s="9" t="s">
        <v>34</v>
      </c>
      <c r="C57" s="11">
        <v>9</v>
      </c>
      <c r="D57" s="22">
        <v>7.4</v>
      </c>
      <c r="E57" s="9">
        <v>2.2000000000000002</v>
      </c>
      <c r="F57" s="21">
        <v>2.2000000000000002</v>
      </c>
    </row>
  </sheetData>
  <sheetProtection algorithmName="SHA-512" hashValue="OviQFd3HQSgZZWMKz3AE0f3V+Me9LpEu1c+l++/ohFtl2nOEAtTql9YWvOhQ7ZeV7xpMQkUIXqTdSkD1I8f+Rg==" saltValue="rn1hFeUWUgQW1/E50vQpjQ==" spinCount="100000" sheet="1" objects="1" scenarios="1"/>
  <autoFilter ref="A1:F57" xr:uid="{00000000-0009-0000-0000-000004000000}"/>
  <sortState xmlns:xlrd2="http://schemas.microsoft.com/office/spreadsheetml/2017/richdata2" ref="A2:F49">
    <sortCondition ref="F49"/>
  </sortState>
  <phoneticPr fontId="1"/>
  <pageMargins left="0.7" right="0.7" top="0.75" bottom="0.75" header="0.3" footer="0.3"/>
  <pageSetup paperSize="9" orientation="portrait"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16"/>
  <sheetViews>
    <sheetView topLeftCell="A4" workbookViewId="0">
      <selection activeCell="H10" sqref="H10"/>
    </sheetView>
  </sheetViews>
  <sheetFormatPr defaultRowHeight="13"/>
  <cols>
    <col min="1" max="5" width="14.08984375" customWidth="1"/>
    <col min="6" max="6" width="9.453125" customWidth="1"/>
    <col min="8" max="8" width="26.6328125" customWidth="1"/>
    <col min="9" max="9" width="37.36328125" customWidth="1"/>
  </cols>
  <sheetData>
    <row r="2" spans="1:9">
      <c r="A2" s="458"/>
      <c r="B2" s="34"/>
      <c r="C2" s="34"/>
      <c r="D2" s="34"/>
      <c r="E2" s="34"/>
      <c r="F2" s="34"/>
    </row>
    <row r="3" spans="1:9">
      <c r="A3" s="458"/>
      <c r="B3" s="34"/>
      <c r="C3" s="34"/>
      <c r="D3" s="34"/>
      <c r="E3" s="34"/>
      <c r="F3" s="34"/>
    </row>
    <row r="5" spans="1:9">
      <c r="A5" s="1" t="s">
        <v>43</v>
      </c>
      <c r="B5" s="1" t="s">
        <v>44</v>
      </c>
      <c r="C5" s="1" t="s">
        <v>47</v>
      </c>
      <c r="D5" s="1" t="s">
        <v>50</v>
      </c>
      <c r="E5" s="1" t="s">
        <v>52</v>
      </c>
      <c r="F5" s="1" t="s">
        <v>65</v>
      </c>
      <c r="G5" s="1" t="s">
        <v>80</v>
      </c>
      <c r="H5" s="1" t="s">
        <v>83</v>
      </c>
      <c r="I5" s="1" t="s">
        <v>82</v>
      </c>
    </row>
    <row r="6" spans="1:9" ht="78">
      <c r="A6" s="1">
        <v>1</v>
      </c>
      <c r="B6" s="1">
        <v>50</v>
      </c>
      <c r="C6" s="1" t="s">
        <v>19</v>
      </c>
      <c r="D6" s="1" t="s">
        <v>36</v>
      </c>
      <c r="E6" s="1" t="s">
        <v>53</v>
      </c>
      <c r="F6" s="1">
        <v>1</v>
      </c>
      <c r="G6" s="1" t="s">
        <v>36</v>
      </c>
      <c r="H6" s="6" t="s">
        <v>100</v>
      </c>
      <c r="I6" s="6" t="s">
        <v>86</v>
      </c>
    </row>
    <row r="7" spans="1:9" ht="52">
      <c r="A7" s="1">
        <v>2</v>
      </c>
      <c r="B7" s="1">
        <v>60</v>
      </c>
      <c r="C7" s="1" t="s">
        <v>46</v>
      </c>
      <c r="D7" s="1" t="s">
        <v>66</v>
      </c>
      <c r="E7" s="1" t="s">
        <v>54</v>
      </c>
      <c r="F7" s="1"/>
      <c r="G7" s="1" t="s">
        <v>66</v>
      </c>
      <c r="H7" s="1"/>
      <c r="I7" s="6" t="s">
        <v>87</v>
      </c>
    </row>
    <row r="8" spans="1:9">
      <c r="A8" s="1">
        <v>3</v>
      </c>
    </row>
    <row r="9" spans="1:9">
      <c r="A9" s="1">
        <v>4</v>
      </c>
    </row>
    <row r="10" spans="1:9">
      <c r="A10" s="1">
        <v>5</v>
      </c>
    </row>
    <row r="11" spans="1:9">
      <c r="A11" s="1">
        <v>6</v>
      </c>
    </row>
    <row r="12" spans="1:9">
      <c r="A12" s="1">
        <v>7</v>
      </c>
    </row>
    <row r="13" spans="1:9">
      <c r="A13" s="1">
        <v>8</v>
      </c>
    </row>
    <row r="14" spans="1:9">
      <c r="A14" s="1">
        <v>9</v>
      </c>
    </row>
    <row r="15" spans="1:9">
      <c r="A15" s="1">
        <v>10</v>
      </c>
    </row>
    <row r="16" spans="1:9">
      <c r="A16" s="1">
        <v>11</v>
      </c>
    </row>
  </sheetData>
  <sheetProtection algorithmName="SHA-512" hashValue="yvig3eeDwYjeuKutd903N7flDL84NWYukfyZIhmT2/hrfwuZW94rNvdHbCn6Ge4Qge05nhIQ80X0qpYE6sb/ZQ==" saltValue="GUBHGCorSjSsR25rrAHq1A==" spinCount="100000" sheet="1" objects="1" scenarios="1"/>
  <mergeCells count="1">
    <mergeCell ref="A2:A3"/>
  </mergeCells>
  <phoneticPr fontId="1"/>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
  <sheetViews>
    <sheetView workbookViewId="0">
      <selection activeCell="H10" sqref="H10"/>
    </sheetView>
  </sheetViews>
  <sheetFormatPr defaultRowHeight="13"/>
  <cols>
    <col min="1" max="1" width="13.6328125" bestFit="1" customWidth="1"/>
    <col min="2" max="2" width="13.81640625" bestFit="1" customWidth="1"/>
    <col min="3" max="4" width="17.81640625" bestFit="1" customWidth="1"/>
  </cols>
  <sheetData>
    <row r="1" spans="1:4">
      <c r="A1" s="1" t="s">
        <v>55</v>
      </c>
      <c r="B1" s="1" t="s">
        <v>56</v>
      </c>
      <c r="C1" s="1" t="s">
        <v>57</v>
      </c>
      <c r="D1" s="1" t="s">
        <v>58</v>
      </c>
    </row>
    <row r="2" spans="1:4">
      <c r="A2" s="1">
        <v>10</v>
      </c>
      <c r="B2" s="1">
        <v>1</v>
      </c>
      <c r="C2" s="1">
        <v>38</v>
      </c>
      <c r="D2" s="1">
        <v>10</v>
      </c>
    </row>
    <row r="3" spans="1:4">
      <c r="A3" s="1">
        <v>15</v>
      </c>
      <c r="B3" s="1">
        <v>1.5</v>
      </c>
      <c r="C3" s="1">
        <v>35.5</v>
      </c>
      <c r="D3" s="1">
        <v>7.5</v>
      </c>
    </row>
    <row r="4" spans="1:4">
      <c r="A4" s="1">
        <v>20</v>
      </c>
      <c r="B4" s="1">
        <v>2</v>
      </c>
      <c r="C4" s="1">
        <v>33</v>
      </c>
      <c r="D4" s="1">
        <v>5</v>
      </c>
    </row>
  </sheetData>
  <sheetProtection algorithmName="SHA-512" hashValue="QRbrFyVNfGA5yfQGKlaoLetPZtuzafDa7StvpBmKLTcKdk2JLOLErL5XYSj1mTUXXX8nuA8SOJxpXpjrMgKvHQ==" saltValue="4KLumigeefP6AhkDvT47mw==" spinCount="100000" sheet="1" objects="1" scenarios="1"/>
  <sortState xmlns:xlrd2="http://schemas.microsoft.com/office/spreadsheetml/2017/richdata2" ref="A2:D4">
    <sortCondition ref="A1"/>
  </sortState>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2A83C-293A-4BFB-9546-EB02548F2D00}">
  <sheetPr>
    <pageSetUpPr fitToPage="1"/>
  </sheetPr>
  <dimension ref="B1:AD154"/>
  <sheetViews>
    <sheetView view="pageBreakPreview" zoomScale="60" zoomScaleNormal="70" workbookViewId="0">
      <selection activeCell="H2" sqref="H2"/>
    </sheetView>
  </sheetViews>
  <sheetFormatPr defaultColWidth="9" defaultRowHeight="13" outlineLevelCol="1"/>
  <cols>
    <col min="1" max="1" width="3.08984375" style="126" customWidth="1"/>
    <col min="2" max="2" width="19.6328125" style="126" customWidth="1"/>
    <col min="3" max="3" width="10.6328125" style="126" customWidth="1"/>
    <col min="4" max="4" width="12" style="126" hidden="1" customWidth="1" outlineLevel="1"/>
    <col min="5" max="5" width="4.7265625" style="126" customWidth="1" collapsed="1"/>
    <col min="6" max="6" width="9.54296875" style="126" customWidth="1"/>
    <col min="7" max="13" width="10.6328125" style="126" customWidth="1"/>
    <col min="14" max="16" width="10.6328125" style="128" customWidth="1"/>
    <col min="17" max="17" width="10.6328125" style="126" customWidth="1"/>
    <col min="18" max="18" width="7.36328125" style="126" bestFit="1" customWidth="1"/>
    <col min="19" max="19" width="15.36328125" style="126" customWidth="1"/>
    <col min="20" max="20" width="4.453125" style="126" customWidth="1"/>
    <col min="21" max="21" width="5.08984375" style="126" bestFit="1" customWidth="1"/>
    <col min="22" max="22" width="9" style="126"/>
    <col min="23" max="23" width="5.453125" style="126" bestFit="1" customWidth="1"/>
    <col min="24" max="26" width="5.08984375" style="126" bestFit="1" customWidth="1"/>
    <col min="27" max="27" width="7.36328125" style="126" bestFit="1" customWidth="1"/>
    <col min="28" max="30" width="5.08984375" style="126" bestFit="1" customWidth="1"/>
    <col min="31" max="31" width="4" style="126" bestFit="1" customWidth="1"/>
    <col min="32" max="37" width="5.08984375" style="126" bestFit="1" customWidth="1"/>
    <col min="38" max="256" width="9" style="126"/>
    <col min="257" max="257" width="3.08984375" style="126" customWidth="1"/>
    <col min="258" max="258" width="19.6328125" style="126" customWidth="1"/>
    <col min="259" max="259" width="10.6328125" style="126" customWidth="1"/>
    <col min="260" max="260" width="0" style="126" hidden="1" customWidth="1"/>
    <col min="261" max="261" width="4.7265625" style="126" customWidth="1"/>
    <col min="262" max="262" width="9.54296875" style="126" customWidth="1"/>
    <col min="263" max="273" width="10.6328125" style="126" customWidth="1"/>
    <col min="274" max="274" width="7.36328125" style="126" bestFit="1" customWidth="1"/>
    <col min="275" max="275" width="15.36328125" style="126" customWidth="1"/>
    <col min="276" max="276" width="4.453125" style="126" customWidth="1"/>
    <col min="277" max="277" width="5.08984375" style="126" bestFit="1" customWidth="1"/>
    <col min="278" max="278" width="9" style="126"/>
    <col min="279" max="279" width="5.453125" style="126" bestFit="1" customWidth="1"/>
    <col min="280" max="282" width="5.08984375" style="126" bestFit="1" customWidth="1"/>
    <col min="283" max="283" width="7.36328125" style="126" bestFit="1" customWidth="1"/>
    <col min="284" max="286" width="5.08984375" style="126" bestFit="1" customWidth="1"/>
    <col min="287" max="287" width="4" style="126" bestFit="1" customWidth="1"/>
    <col min="288" max="293" width="5.08984375" style="126" bestFit="1" customWidth="1"/>
    <col min="294" max="512" width="9" style="126"/>
    <col min="513" max="513" width="3.08984375" style="126" customWidth="1"/>
    <col min="514" max="514" width="19.6328125" style="126" customWidth="1"/>
    <col min="515" max="515" width="10.6328125" style="126" customWidth="1"/>
    <col min="516" max="516" width="0" style="126" hidden="1" customWidth="1"/>
    <col min="517" max="517" width="4.7265625" style="126" customWidth="1"/>
    <col min="518" max="518" width="9.54296875" style="126" customWidth="1"/>
    <col min="519" max="529" width="10.6328125" style="126" customWidth="1"/>
    <col min="530" max="530" width="7.36328125" style="126" bestFit="1" customWidth="1"/>
    <col min="531" max="531" width="15.36328125" style="126" customWidth="1"/>
    <col min="532" max="532" width="4.453125" style="126" customWidth="1"/>
    <col min="533" max="533" width="5.08984375" style="126" bestFit="1" customWidth="1"/>
    <col min="534" max="534" width="9" style="126"/>
    <col min="535" max="535" width="5.453125" style="126" bestFit="1" customWidth="1"/>
    <col min="536" max="538" width="5.08984375" style="126" bestFit="1" customWidth="1"/>
    <col min="539" max="539" width="7.36328125" style="126" bestFit="1" customWidth="1"/>
    <col min="540" max="542" width="5.08984375" style="126" bestFit="1" customWidth="1"/>
    <col min="543" max="543" width="4" style="126" bestFit="1" customWidth="1"/>
    <col min="544" max="549" width="5.08984375" style="126" bestFit="1" customWidth="1"/>
    <col min="550" max="768" width="9" style="126"/>
    <col min="769" max="769" width="3.08984375" style="126" customWidth="1"/>
    <col min="770" max="770" width="19.6328125" style="126" customWidth="1"/>
    <col min="771" max="771" width="10.6328125" style="126" customWidth="1"/>
    <col min="772" max="772" width="0" style="126" hidden="1" customWidth="1"/>
    <col min="773" max="773" width="4.7265625" style="126" customWidth="1"/>
    <col min="774" max="774" width="9.54296875" style="126" customWidth="1"/>
    <col min="775" max="785" width="10.6328125" style="126" customWidth="1"/>
    <col min="786" max="786" width="7.36328125" style="126" bestFit="1" customWidth="1"/>
    <col min="787" max="787" width="15.36328125" style="126" customWidth="1"/>
    <col min="788" max="788" width="4.453125" style="126" customWidth="1"/>
    <col min="789" max="789" width="5.08984375" style="126" bestFit="1" customWidth="1"/>
    <col min="790" max="790" width="9" style="126"/>
    <col min="791" max="791" width="5.453125" style="126" bestFit="1" customWidth="1"/>
    <col min="792" max="794" width="5.08984375" style="126" bestFit="1" customWidth="1"/>
    <col min="795" max="795" width="7.36328125" style="126" bestFit="1" customWidth="1"/>
    <col min="796" max="798" width="5.08984375" style="126" bestFit="1" customWidth="1"/>
    <col min="799" max="799" width="4" style="126" bestFit="1" customWidth="1"/>
    <col min="800" max="805" width="5.08984375" style="126" bestFit="1" customWidth="1"/>
    <col min="806" max="1024" width="9" style="126"/>
    <col min="1025" max="1025" width="3.08984375" style="126" customWidth="1"/>
    <col min="1026" max="1026" width="19.6328125" style="126" customWidth="1"/>
    <col min="1027" max="1027" width="10.6328125" style="126" customWidth="1"/>
    <col min="1028" max="1028" width="0" style="126" hidden="1" customWidth="1"/>
    <col min="1029" max="1029" width="4.7265625" style="126" customWidth="1"/>
    <col min="1030" max="1030" width="9.54296875" style="126" customWidth="1"/>
    <col min="1031" max="1041" width="10.6328125" style="126" customWidth="1"/>
    <col min="1042" max="1042" width="7.36328125" style="126" bestFit="1" customWidth="1"/>
    <col min="1043" max="1043" width="15.36328125" style="126" customWidth="1"/>
    <col min="1044" max="1044" width="4.453125" style="126" customWidth="1"/>
    <col min="1045" max="1045" width="5.08984375" style="126" bestFit="1" customWidth="1"/>
    <col min="1046" max="1046" width="9" style="126"/>
    <col min="1047" max="1047" width="5.453125" style="126" bestFit="1" customWidth="1"/>
    <col min="1048" max="1050" width="5.08984375" style="126" bestFit="1" customWidth="1"/>
    <col min="1051" max="1051" width="7.36328125" style="126" bestFit="1" customWidth="1"/>
    <col min="1052" max="1054" width="5.08984375" style="126" bestFit="1" customWidth="1"/>
    <col min="1055" max="1055" width="4" style="126" bestFit="1" customWidth="1"/>
    <col min="1056" max="1061" width="5.08984375" style="126" bestFit="1" customWidth="1"/>
    <col min="1062" max="1280" width="9" style="126"/>
    <col min="1281" max="1281" width="3.08984375" style="126" customWidth="1"/>
    <col min="1282" max="1282" width="19.6328125" style="126" customWidth="1"/>
    <col min="1283" max="1283" width="10.6328125" style="126" customWidth="1"/>
    <col min="1284" max="1284" width="0" style="126" hidden="1" customWidth="1"/>
    <col min="1285" max="1285" width="4.7265625" style="126" customWidth="1"/>
    <col min="1286" max="1286" width="9.54296875" style="126" customWidth="1"/>
    <col min="1287" max="1297" width="10.6328125" style="126" customWidth="1"/>
    <col min="1298" max="1298" width="7.36328125" style="126" bestFit="1" customWidth="1"/>
    <col min="1299" max="1299" width="15.36328125" style="126" customWidth="1"/>
    <col min="1300" max="1300" width="4.453125" style="126" customWidth="1"/>
    <col min="1301" max="1301" width="5.08984375" style="126" bestFit="1" customWidth="1"/>
    <col min="1302" max="1302" width="9" style="126"/>
    <col min="1303" max="1303" width="5.453125" style="126" bestFit="1" customWidth="1"/>
    <col min="1304" max="1306" width="5.08984375" style="126" bestFit="1" customWidth="1"/>
    <col min="1307" max="1307" width="7.36328125" style="126" bestFit="1" customWidth="1"/>
    <col min="1308" max="1310" width="5.08984375" style="126" bestFit="1" customWidth="1"/>
    <col min="1311" max="1311" width="4" style="126" bestFit="1" customWidth="1"/>
    <col min="1312" max="1317" width="5.08984375" style="126" bestFit="1" customWidth="1"/>
    <col min="1318" max="1536" width="9" style="126"/>
    <col min="1537" max="1537" width="3.08984375" style="126" customWidth="1"/>
    <col min="1538" max="1538" width="19.6328125" style="126" customWidth="1"/>
    <col min="1539" max="1539" width="10.6328125" style="126" customWidth="1"/>
    <col min="1540" max="1540" width="0" style="126" hidden="1" customWidth="1"/>
    <col min="1541" max="1541" width="4.7265625" style="126" customWidth="1"/>
    <col min="1542" max="1542" width="9.54296875" style="126" customWidth="1"/>
    <col min="1543" max="1553" width="10.6328125" style="126" customWidth="1"/>
    <col min="1554" max="1554" width="7.36328125" style="126" bestFit="1" customWidth="1"/>
    <col min="1555" max="1555" width="15.36328125" style="126" customWidth="1"/>
    <col min="1556" max="1556" width="4.453125" style="126" customWidth="1"/>
    <col min="1557" max="1557" width="5.08984375" style="126" bestFit="1" customWidth="1"/>
    <col min="1558" max="1558" width="9" style="126"/>
    <col min="1559" max="1559" width="5.453125" style="126" bestFit="1" customWidth="1"/>
    <col min="1560" max="1562" width="5.08984375" style="126" bestFit="1" customWidth="1"/>
    <col min="1563" max="1563" width="7.36328125" style="126" bestFit="1" customWidth="1"/>
    <col min="1564" max="1566" width="5.08984375" style="126" bestFit="1" customWidth="1"/>
    <col min="1567" max="1567" width="4" style="126" bestFit="1" customWidth="1"/>
    <col min="1568" max="1573" width="5.08984375" style="126" bestFit="1" customWidth="1"/>
    <col min="1574" max="1792" width="9" style="126"/>
    <col min="1793" max="1793" width="3.08984375" style="126" customWidth="1"/>
    <col min="1794" max="1794" width="19.6328125" style="126" customWidth="1"/>
    <col min="1795" max="1795" width="10.6328125" style="126" customWidth="1"/>
    <col min="1796" max="1796" width="0" style="126" hidden="1" customWidth="1"/>
    <col min="1797" max="1797" width="4.7265625" style="126" customWidth="1"/>
    <col min="1798" max="1798" width="9.54296875" style="126" customWidth="1"/>
    <col min="1799" max="1809" width="10.6328125" style="126" customWidth="1"/>
    <col min="1810" max="1810" width="7.36328125" style="126" bestFit="1" customWidth="1"/>
    <col min="1811" max="1811" width="15.36328125" style="126" customWidth="1"/>
    <col min="1812" max="1812" width="4.453125" style="126" customWidth="1"/>
    <col min="1813" max="1813" width="5.08984375" style="126" bestFit="1" customWidth="1"/>
    <col min="1814" max="1814" width="9" style="126"/>
    <col min="1815" max="1815" width="5.453125" style="126" bestFit="1" customWidth="1"/>
    <col min="1816" max="1818" width="5.08984375" style="126" bestFit="1" customWidth="1"/>
    <col min="1819" max="1819" width="7.36328125" style="126" bestFit="1" customWidth="1"/>
    <col min="1820" max="1822" width="5.08984375" style="126" bestFit="1" customWidth="1"/>
    <col min="1823" max="1823" width="4" style="126" bestFit="1" customWidth="1"/>
    <col min="1824" max="1829" width="5.08984375" style="126" bestFit="1" customWidth="1"/>
    <col min="1830" max="2048" width="9" style="126"/>
    <col min="2049" max="2049" width="3.08984375" style="126" customWidth="1"/>
    <col min="2050" max="2050" width="19.6328125" style="126" customWidth="1"/>
    <col min="2051" max="2051" width="10.6328125" style="126" customWidth="1"/>
    <col min="2052" max="2052" width="0" style="126" hidden="1" customWidth="1"/>
    <col min="2053" max="2053" width="4.7265625" style="126" customWidth="1"/>
    <col min="2054" max="2054" width="9.54296875" style="126" customWidth="1"/>
    <col min="2055" max="2065" width="10.6328125" style="126" customWidth="1"/>
    <col min="2066" max="2066" width="7.36328125" style="126" bestFit="1" customWidth="1"/>
    <col min="2067" max="2067" width="15.36328125" style="126" customWidth="1"/>
    <col min="2068" max="2068" width="4.453125" style="126" customWidth="1"/>
    <col min="2069" max="2069" width="5.08984375" style="126" bestFit="1" customWidth="1"/>
    <col min="2070" max="2070" width="9" style="126"/>
    <col min="2071" max="2071" width="5.453125" style="126" bestFit="1" customWidth="1"/>
    <col min="2072" max="2074" width="5.08984375" style="126" bestFit="1" customWidth="1"/>
    <col min="2075" max="2075" width="7.36328125" style="126" bestFit="1" customWidth="1"/>
    <col min="2076" max="2078" width="5.08984375" style="126" bestFit="1" customWidth="1"/>
    <col min="2079" max="2079" width="4" style="126" bestFit="1" customWidth="1"/>
    <col min="2080" max="2085" width="5.08984375" style="126" bestFit="1" customWidth="1"/>
    <col min="2086" max="2304" width="9" style="126"/>
    <col min="2305" max="2305" width="3.08984375" style="126" customWidth="1"/>
    <col min="2306" max="2306" width="19.6328125" style="126" customWidth="1"/>
    <col min="2307" max="2307" width="10.6328125" style="126" customWidth="1"/>
    <col min="2308" max="2308" width="0" style="126" hidden="1" customWidth="1"/>
    <col min="2309" max="2309" width="4.7265625" style="126" customWidth="1"/>
    <col min="2310" max="2310" width="9.54296875" style="126" customWidth="1"/>
    <col min="2311" max="2321" width="10.6328125" style="126" customWidth="1"/>
    <col min="2322" max="2322" width="7.36328125" style="126" bestFit="1" customWidth="1"/>
    <col min="2323" max="2323" width="15.36328125" style="126" customWidth="1"/>
    <col min="2324" max="2324" width="4.453125" style="126" customWidth="1"/>
    <col min="2325" max="2325" width="5.08984375" style="126" bestFit="1" customWidth="1"/>
    <col min="2326" max="2326" width="9" style="126"/>
    <col min="2327" max="2327" width="5.453125" style="126" bestFit="1" customWidth="1"/>
    <col min="2328" max="2330" width="5.08984375" style="126" bestFit="1" customWidth="1"/>
    <col min="2331" max="2331" width="7.36328125" style="126" bestFit="1" customWidth="1"/>
    <col min="2332" max="2334" width="5.08984375" style="126" bestFit="1" customWidth="1"/>
    <col min="2335" max="2335" width="4" style="126" bestFit="1" customWidth="1"/>
    <col min="2336" max="2341" width="5.08984375" style="126" bestFit="1" customWidth="1"/>
    <col min="2342" max="2560" width="9" style="126"/>
    <col min="2561" max="2561" width="3.08984375" style="126" customWidth="1"/>
    <col min="2562" max="2562" width="19.6328125" style="126" customWidth="1"/>
    <col min="2563" max="2563" width="10.6328125" style="126" customWidth="1"/>
    <col min="2564" max="2564" width="0" style="126" hidden="1" customWidth="1"/>
    <col min="2565" max="2565" width="4.7265625" style="126" customWidth="1"/>
    <col min="2566" max="2566" width="9.54296875" style="126" customWidth="1"/>
    <col min="2567" max="2577" width="10.6328125" style="126" customWidth="1"/>
    <col min="2578" max="2578" width="7.36328125" style="126" bestFit="1" customWidth="1"/>
    <col min="2579" max="2579" width="15.36328125" style="126" customWidth="1"/>
    <col min="2580" max="2580" width="4.453125" style="126" customWidth="1"/>
    <col min="2581" max="2581" width="5.08984375" style="126" bestFit="1" customWidth="1"/>
    <col min="2582" max="2582" width="9" style="126"/>
    <col min="2583" max="2583" width="5.453125" style="126" bestFit="1" customWidth="1"/>
    <col min="2584" max="2586" width="5.08984375" style="126" bestFit="1" customWidth="1"/>
    <col min="2587" max="2587" width="7.36328125" style="126" bestFit="1" customWidth="1"/>
    <col min="2588" max="2590" width="5.08984375" style="126" bestFit="1" customWidth="1"/>
    <col min="2591" max="2591" width="4" style="126" bestFit="1" customWidth="1"/>
    <col min="2592" max="2597" width="5.08984375" style="126" bestFit="1" customWidth="1"/>
    <col min="2598" max="2816" width="9" style="126"/>
    <col min="2817" max="2817" width="3.08984375" style="126" customWidth="1"/>
    <col min="2818" max="2818" width="19.6328125" style="126" customWidth="1"/>
    <col min="2819" max="2819" width="10.6328125" style="126" customWidth="1"/>
    <col min="2820" max="2820" width="0" style="126" hidden="1" customWidth="1"/>
    <col min="2821" max="2821" width="4.7265625" style="126" customWidth="1"/>
    <col min="2822" max="2822" width="9.54296875" style="126" customWidth="1"/>
    <col min="2823" max="2833" width="10.6328125" style="126" customWidth="1"/>
    <col min="2834" max="2834" width="7.36328125" style="126" bestFit="1" customWidth="1"/>
    <col min="2835" max="2835" width="15.36328125" style="126" customWidth="1"/>
    <col min="2836" max="2836" width="4.453125" style="126" customWidth="1"/>
    <col min="2837" max="2837" width="5.08984375" style="126" bestFit="1" customWidth="1"/>
    <col min="2838" max="2838" width="9" style="126"/>
    <col min="2839" max="2839" width="5.453125" style="126" bestFit="1" customWidth="1"/>
    <col min="2840" max="2842" width="5.08984375" style="126" bestFit="1" customWidth="1"/>
    <col min="2843" max="2843" width="7.36328125" style="126" bestFit="1" customWidth="1"/>
    <col min="2844" max="2846" width="5.08984375" style="126" bestFit="1" customWidth="1"/>
    <col min="2847" max="2847" width="4" style="126" bestFit="1" customWidth="1"/>
    <col min="2848" max="2853" width="5.08984375" style="126" bestFit="1" customWidth="1"/>
    <col min="2854" max="3072" width="9" style="126"/>
    <col min="3073" max="3073" width="3.08984375" style="126" customWidth="1"/>
    <col min="3074" max="3074" width="19.6328125" style="126" customWidth="1"/>
    <col min="3075" max="3075" width="10.6328125" style="126" customWidth="1"/>
    <col min="3076" max="3076" width="0" style="126" hidden="1" customWidth="1"/>
    <col min="3077" max="3077" width="4.7265625" style="126" customWidth="1"/>
    <col min="3078" max="3078" width="9.54296875" style="126" customWidth="1"/>
    <col min="3079" max="3089" width="10.6328125" style="126" customWidth="1"/>
    <col min="3090" max="3090" width="7.36328125" style="126" bestFit="1" customWidth="1"/>
    <col min="3091" max="3091" width="15.36328125" style="126" customWidth="1"/>
    <col min="3092" max="3092" width="4.453125" style="126" customWidth="1"/>
    <col min="3093" max="3093" width="5.08984375" style="126" bestFit="1" customWidth="1"/>
    <col min="3094" max="3094" width="9" style="126"/>
    <col min="3095" max="3095" width="5.453125" style="126" bestFit="1" customWidth="1"/>
    <col min="3096" max="3098" width="5.08984375" style="126" bestFit="1" customWidth="1"/>
    <col min="3099" max="3099" width="7.36328125" style="126" bestFit="1" customWidth="1"/>
    <col min="3100" max="3102" width="5.08984375" style="126" bestFit="1" customWidth="1"/>
    <col min="3103" max="3103" width="4" style="126" bestFit="1" customWidth="1"/>
    <col min="3104" max="3109" width="5.08984375" style="126" bestFit="1" customWidth="1"/>
    <col min="3110" max="3328" width="9" style="126"/>
    <col min="3329" max="3329" width="3.08984375" style="126" customWidth="1"/>
    <col min="3330" max="3330" width="19.6328125" style="126" customWidth="1"/>
    <col min="3331" max="3331" width="10.6328125" style="126" customWidth="1"/>
    <col min="3332" max="3332" width="0" style="126" hidden="1" customWidth="1"/>
    <col min="3333" max="3333" width="4.7265625" style="126" customWidth="1"/>
    <col min="3334" max="3334" width="9.54296875" style="126" customWidth="1"/>
    <col min="3335" max="3345" width="10.6328125" style="126" customWidth="1"/>
    <col min="3346" max="3346" width="7.36328125" style="126" bestFit="1" customWidth="1"/>
    <col min="3347" max="3347" width="15.36328125" style="126" customWidth="1"/>
    <col min="3348" max="3348" width="4.453125" style="126" customWidth="1"/>
    <col min="3349" max="3349" width="5.08984375" style="126" bestFit="1" customWidth="1"/>
    <col min="3350" max="3350" width="9" style="126"/>
    <col min="3351" max="3351" width="5.453125" style="126" bestFit="1" customWidth="1"/>
    <col min="3352" max="3354" width="5.08984375" style="126" bestFit="1" customWidth="1"/>
    <col min="3355" max="3355" width="7.36328125" style="126" bestFit="1" customWidth="1"/>
    <col min="3356" max="3358" width="5.08984375" style="126" bestFit="1" customWidth="1"/>
    <col min="3359" max="3359" width="4" style="126" bestFit="1" customWidth="1"/>
    <col min="3360" max="3365" width="5.08984375" style="126" bestFit="1" customWidth="1"/>
    <col min="3366" max="3584" width="9" style="126"/>
    <col min="3585" max="3585" width="3.08984375" style="126" customWidth="1"/>
    <col min="3586" max="3586" width="19.6328125" style="126" customWidth="1"/>
    <col min="3587" max="3587" width="10.6328125" style="126" customWidth="1"/>
    <col min="3588" max="3588" width="0" style="126" hidden="1" customWidth="1"/>
    <col min="3589" max="3589" width="4.7265625" style="126" customWidth="1"/>
    <col min="3590" max="3590" width="9.54296875" style="126" customWidth="1"/>
    <col min="3591" max="3601" width="10.6328125" style="126" customWidth="1"/>
    <col min="3602" max="3602" width="7.36328125" style="126" bestFit="1" customWidth="1"/>
    <col min="3603" max="3603" width="15.36328125" style="126" customWidth="1"/>
    <col min="3604" max="3604" width="4.453125" style="126" customWidth="1"/>
    <col min="3605" max="3605" width="5.08984375" style="126" bestFit="1" customWidth="1"/>
    <col min="3606" max="3606" width="9" style="126"/>
    <col min="3607" max="3607" width="5.453125" style="126" bestFit="1" customWidth="1"/>
    <col min="3608" max="3610" width="5.08984375" style="126" bestFit="1" customWidth="1"/>
    <col min="3611" max="3611" width="7.36328125" style="126" bestFit="1" customWidth="1"/>
    <col min="3612" max="3614" width="5.08984375" style="126" bestFit="1" customWidth="1"/>
    <col min="3615" max="3615" width="4" style="126" bestFit="1" customWidth="1"/>
    <col min="3616" max="3621" width="5.08984375" style="126" bestFit="1" customWidth="1"/>
    <col min="3622" max="3840" width="9" style="126"/>
    <col min="3841" max="3841" width="3.08984375" style="126" customWidth="1"/>
    <col min="3842" max="3842" width="19.6328125" style="126" customWidth="1"/>
    <col min="3843" max="3843" width="10.6328125" style="126" customWidth="1"/>
    <col min="3844" max="3844" width="0" style="126" hidden="1" customWidth="1"/>
    <col min="3845" max="3845" width="4.7265625" style="126" customWidth="1"/>
    <col min="3846" max="3846" width="9.54296875" style="126" customWidth="1"/>
    <col min="3847" max="3857" width="10.6328125" style="126" customWidth="1"/>
    <col min="3858" max="3858" width="7.36328125" style="126" bestFit="1" customWidth="1"/>
    <col min="3859" max="3859" width="15.36328125" style="126" customWidth="1"/>
    <col min="3860" max="3860" width="4.453125" style="126" customWidth="1"/>
    <col min="3861" max="3861" width="5.08984375" style="126" bestFit="1" customWidth="1"/>
    <col min="3862" max="3862" width="9" style="126"/>
    <col min="3863" max="3863" width="5.453125" style="126" bestFit="1" customWidth="1"/>
    <col min="3864" max="3866" width="5.08984375" style="126" bestFit="1" customWidth="1"/>
    <col min="3867" max="3867" width="7.36328125" style="126" bestFit="1" customWidth="1"/>
    <col min="3868" max="3870" width="5.08984375" style="126" bestFit="1" customWidth="1"/>
    <col min="3871" max="3871" width="4" style="126" bestFit="1" customWidth="1"/>
    <col min="3872" max="3877" width="5.08984375" style="126" bestFit="1" customWidth="1"/>
    <col min="3878" max="4096" width="9" style="126"/>
    <col min="4097" max="4097" width="3.08984375" style="126" customWidth="1"/>
    <col min="4098" max="4098" width="19.6328125" style="126" customWidth="1"/>
    <col min="4099" max="4099" width="10.6328125" style="126" customWidth="1"/>
    <col min="4100" max="4100" width="0" style="126" hidden="1" customWidth="1"/>
    <col min="4101" max="4101" width="4.7265625" style="126" customWidth="1"/>
    <col min="4102" max="4102" width="9.54296875" style="126" customWidth="1"/>
    <col min="4103" max="4113" width="10.6328125" style="126" customWidth="1"/>
    <col min="4114" max="4114" width="7.36328125" style="126" bestFit="1" customWidth="1"/>
    <col min="4115" max="4115" width="15.36328125" style="126" customWidth="1"/>
    <col min="4116" max="4116" width="4.453125" style="126" customWidth="1"/>
    <col min="4117" max="4117" width="5.08984375" style="126" bestFit="1" customWidth="1"/>
    <col min="4118" max="4118" width="9" style="126"/>
    <col min="4119" max="4119" width="5.453125" style="126" bestFit="1" customWidth="1"/>
    <col min="4120" max="4122" width="5.08984375" style="126" bestFit="1" customWidth="1"/>
    <col min="4123" max="4123" width="7.36328125" style="126" bestFit="1" customWidth="1"/>
    <col min="4124" max="4126" width="5.08984375" style="126" bestFit="1" customWidth="1"/>
    <col min="4127" max="4127" width="4" style="126" bestFit="1" customWidth="1"/>
    <col min="4128" max="4133" width="5.08984375" style="126" bestFit="1" customWidth="1"/>
    <col min="4134" max="4352" width="9" style="126"/>
    <col min="4353" max="4353" width="3.08984375" style="126" customWidth="1"/>
    <col min="4354" max="4354" width="19.6328125" style="126" customWidth="1"/>
    <col min="4355" max="4355" width="10.6328125" style="126" customWidth="1"/>
    <col min="4356" max="4356" width="0" style="126" hidden="1" customWidth="1"/>
    <col min="4357" max="4357" width="4.7265625" style="126" customWidth="1"/>
    <col min="4358" max="4358" width="9.54296875" style="126" customWidth="1"/>
    <col min="4359" max="4369" width="10.6328125" style="126" customWidth="1"/>
    <col min="4370" max="4370" width="7.36328125" style="126" bestFit="1" customWidth="1"/>
    <col min="4371" max="4371" width="15.36328125" style="126" customWidth="1"/>
    <col min="4372" max="4372" width="4.453125" style="126" customWidth="1"/>
    <col min="4373" max="4373" width="5.08984375" style="126" bestFit="1" customWidth="1"/>
    <col min="4374" max="4374" width="9" style="126"/>
    <col min="4375" max="4375" width="5.453125" style="126" bestFit="1" customWidth="1"/>
    <col min="4376" max="4378" width="5.08984375" style="126" bestFit="1" customWidth="1"/>
    <col min="4379" max="4379" width="7.36328125" style="126" bestFit="1" customWidth="1"/>
    <col min="4380" max="4382" width="5.08984375" style="126" bestFit="1" customWidth="1"/>
    <col min="4383" max="4383" width="4" style="126" bestFit="1" customWidth="1"/>
    <col min="4384" max="4389" width="5.08984375" style="126" bestFit="1" customWidth="1"/>
    <col min="4390" max="4608" width="9" style="126"/>
    <col min="4609" max="4609" width="3.08984375" style="126" customWidth="1"/>
    <col min="4610" max="4610" width="19.6328125" style="126" customWidth="1"/>
    <col min="4611" max="4611" width="10.6328125" style="126" customWidth="1"/>
    <col min="4612" max="4612" width="0" style="126" hidden="1" customWidth="1"/>
    <col min="4613" max="4613" width="4.7265625" style="126" customWidth="1"/>
    <col min="4614" max="4614" width="9.54296875" style="126" customWidth="1"/>
    <col min="4615" max="4625" width="10.6328125" style="126" customWidth="1"/>
    <col min="4626" max="4626" width="7.36328125" style="126" bestFit="1" customWidth="1"/>
    <col min="4627" max="4627" width="15.36328125" style="126" customWidth="1"/>
    <col min="4628" max="4628" width="4.453125" style="126" customWidth="1"/>
    <col min="4629" max="4629" width="5.08984375" style="126" bestFit="1" customWidth="1"/>
    <col min="4630" max="4630" width="9" style="126"/>
    <col min="4631" max="4631" width="5.453125" style="126" bestFit="1" customWidth="1"/>
    <col min="4632" max="4634" width="5.08984375" style="126" bestFit="1" customWidth="1"/>
    <col min="4635" max="4635" width="7.36328125" style="126" bestFit="1" customWidth="1"/>
    <col min="4636" max="4638" width="5.08984375" style="126" bestFit="1" customWidth="1"/>
    <col min="4639" max="4639" width="4" style="126" bestFit="1" customWidth="1"/>
    <col min="4640" max="4645" width="5.08984375" style="126" bestFit="1" customWidth="1"/>
    <col min="4646" max="4864" width="9" style="126"/>
    <col min="4865" max="4865" width="3.08984375" style="126" customWidth="1"/>
    <col min="4866" max="4866" width="19.6328125" style="126" customWidth="1"/>
    <col min="4867" max="4867" width="10.6328125" style="126" customWidth="1"/>
    <col min="4868" max="4868" width="0" style="126" hidden="1" customWidth="1"/>
    <col min="4869" max="4869" width="4.7265625" style="126" customWidth="1"/>
    <col min="4870" max="4870" width="9.54296875" style="126" customWidth="1"/>
    <col min="4871" max="4881" width="10.6328125" style="126" customWidth="1"/>
    <col min="4882" max="4882" width="7.36328125" style="126" bestFit="1" customWidth="1"/>
    <col min="4883" max="4883" width="15.36328125" style="126" customWidth="1"/>
    <col min="4884" max="4884" width="4.453125" style="126" customWidth="1"/>
    <col min="4885" max="4885" width="5.08984375" style="126" bestFit="1" customWidth="1"/>
    <col min="4886" max="4886" width="9" style="126"/>
    <col min="4887" max="4887" width="5.453125" style="126" bestFit="1" customWidth="1"/>
    <col min="4888" max="4890" width="5.08984375" style="126" bestFit="1" customWidth="1"/>
    <col min="4891" max="4891" width="7.36328125" style="126" bestFit="1" customWidth="1"/>
    <col min="4892" max="4894" width="5.08984375" style="126" bestFit="1" customWidth="1"/>
    <col min="4895" max="4895" width="4" style="126" bestFit="1" customWidth="1"/>
    <col min="4896" max="4901" width="5.08984375" style="126" bestFit="1" customWidth="1"/>
    <col min="4902" max="5120" width="9" style="126"/>
    <col min="5121" max="5121" width="3.08984375" style="126" customWidth="1"/>
    <col min="5122" max="5122" width="19.6328125" style="126" customWidth="1"/>
    <col min="5123" max="5123" width="10.6328125" style="126" customWidth="1"/>
    <col min="5124" max="5124" width="0" style="126" hidden="1" customWidth="1"/>
    <col min="5125" max="5125" width="4.7265625" style="126" customWidth="1"/>
    <col min="5126" max="5126" width="9.54296875" style="126" customWidth="1"/>
    <col min="5127" max="5137" width="10.6328125" style="126" customWidth="1"/>
    <col min="5138" max="5138" width="7.36328125" style="126" bestFit="1" customWidth="1"/>
    <col min="5139" max="5139" width="15.36328125" style="126" customWidth="1"/>
    <col min="5140" max="5140" width="4.453125" style="126" customWidth="1"/>
    <col min="5141" max="5141" width="5.08984375" style="126" bestFit="1" customWidth="1"/>
    <col min="5142" max="5142" width="9" style="126"/>
    <col min="5143" max="5143" width="5.453125" style="126" bestFit="1" customWidth="1"/>
    <col min="5144" max="5146" width="5.08984375" style="126" bestFit="1" customWidth="1"/>
    <col min="5147" max="5147" width="7.36328125" style="126" bestFit="1" customWidth="1"/>
    <col min="5148" max="5150" width="5.08984375" style="126" bestFit="1" customWidth="1"/>
    <col min="5151" max="5151" width="4" style="126" bestFit="1" customWidth="1"/>
    <col min="5152" max="5157" width="5.08984375" style="126" bestFit="1" customWidth="1"/>
    <col min="5158" max="5376" width="9" style="126"/>
    <col min="5377" max="5377" width="3.08984375" style="126" customWidth="1"/>
    <col min="5378" max="5378" width="19.6328125" style="126" customWidth="1"/>
    <col min="5379" max="5379" width="10.6328125" style="126" customWidth="1"/>
    <col min="5380" max="5380" width="0" style="126" hidden="1" customWidth="1"/>
    <col min="5381" max="5381" width="4.7265625" style="126" customWidth="1"/>
    <col min="5382" max="5382" width="9.54296875" style="126" customWidth="1"/>
    <col min="5383" max="5393" width="10.6328125" style="126" customWidth="1"/>
    <col min="5394" max="5394" width="7.36328125" style="126" bestFit="1" customWidth="1"/>
    <col min="5395" max="5395" width="15.36328125" style="126" customWidth="1"/>
    <col min="5396" max="5396" width="4.453125" style="126" customWidth="1"/>
    <col min="5397" max="5397" width="5.08984375" style="126" bestFit="1" customWidth="1"/>
    <col min="5398" max="5398" width="9" style="126"/>
    <col min="5399" max="5399" width="5.453125" style="126" bestFit="1" customWidth="1"/>
    <col min="5400" max="5402" width="5.08984375" style="126" bestFit="1" customWidth="1"/>
    <col min="5403" max="5403" width="7.36328125" style="126" bestFit="1" customWidth="1"/>
    <col min="5404" max="5406" width="5.08984375" style="126" bestFit="1" customWidth="1"/>
    <col min="5407" max="5407" width="4" style="126" bestFit="1" customWidth="1"/>
    <col min="5408" max="5413" width="5.08984375" style="126" bestFit="1" customWidth="1"/>
    <col min="5414" max="5632" width="9" style="126"/>
    <col min="5633" max="5633" width="3.08984375" style="126" customWidth="1"/>
    <col min="5634" max="5634" width="19.6328125" style="126" customWidth="1"/>
    <col min="5635" max="5635" width="10.6328125" style="126" customWidth="1"/>
    <col min="5636" max="5636" width="0" style="126" hidden="1" customWidth="1"/>
    <col min="5637" max="5637" width="4.7265625" style="126" customWidth="1"/>
    <col min="5638" max="5638" width="9.54296875" style="126" customWidth="1"/>
    <col min="5639" max="5649" width="10.6328125" style="126" customWidth="1"/>
    <col min="5650" max="5650" width="7.36328125" style="126" bestFit="1" customWidth="1"/>
    <col min="5651" max="5651" width="15.36328125" style="126" customWidth="1"/>
    <col min="5652" max="5652" width="4.453125" style="126" customWidth="1"/>
    <col min="5653" max="5653" width="5.08984375" style="126" bestFit="1" customWidth="1"/>
    <col min="5654" max="5654" width="9" style="126"/>
    <col min="5655" max="5655" width="5.453125" style="126" bestFit="1" customWidth="1"/>
    <col min="5656" max="5658" width="5.08984375" style="126" bestFit="1" customWidth="1"/>
    <col min="5659" max="5659" width="7.36328125" style="126" bestFit="1" customWidth="1"/>
    <col min="5660" max="5662" width="5.08984375" style="126" bestFit="1" customWidth="1"/>
    <col min="5663" max="5663" width="4" style="126" bestFit="1" customWidth="1"/>
    <col min="5664" max="5669" width="5.08984375" style="126" bestFit="1" customWidth="1"/>
    <col min="5670" max="5888" width="9" style="126"/>
    <col min="5889" max="5889" width="3.08984375" style="126" customWidth="1"/>
    <col min="5890" max="5890" width="19.6328125" style="126" customWidth="1"/>
    <col min="5891" max="5891" width="10.6328125" style="126" customWidth="1"/>
    <col min="5892" max="5892" width="0" style="126" hidden="1" customWidth="1"/>
    <col min="5893" max="5893" width="4.7265625" style="126" customWidth="1"/>
    <col min="5894" max="5894" width="9.54296875" style="126" customWidth="1"/>
    <col min="5895" max="5905" width="10.6328125" style="126" customWidth="1"/>
    <col min="5906" max="5906" width="7.36328125" style="126" bestFit="1" customWidth="1"/>
    <col min="5907" max="5907" width="15.36328125" style="126" customWidth="1"/>
    <col min="5908" max="5908" width="4.453125" style="126" customWidth="1"/>
    <col min="5909" max="5909" width="5.08984375" style="126" bestFit="1" customWidth="1"/>
    <col min="5910" max="5910" width="9" style="126"/>
    <col min="5911" max="5911" width="5.453125" style="126" bestFit="1" customWidth="1"/>
    <col min="5912" max="5914" width="5.08984375" style="126" bestFit="1" customWidth="1"/>
    <col min="5915" max="5915" width="7.36328125" style="126" bestFit="1" customWidth="1"/>
    <col min="5916" max="5918" width="5.08984375" style="126" bestFit="1" customWidth="1"/>
    <col min="5919" max="5919" width="4" style="126" bestFit="1" customWidth="1"/>
    <col min="5920" max="5925" width="5.08984375" style="126" bestFit="1" customWidth="1"/>
    <col min="5926" max="6144" width="9" style="126"/>
    <col min="6145" max="6145" width="3.08984375" style="126" customWidth="1"/>
    <col min="6146" max="6146" width="19.6328125" style="126" customWidth="1"/>
    <col min="6147" max="6147" width="10.6328125" style="126" customWidth="1"/>
    <col min="6148" max="6148" width="0" style="126" hidden="1" customWidth="1"/>
    <col min="6149" max="6149" width="4.7265625" style="126" customWidth="1"/>
    <col min="6150" max="6150" width="9.54296875" style="126" customWidth="1"/>
    <col min="6151" max="6161" width="10.6328125" style="126" customWidth="1"/>
    <col min="6162" max="6162" width="7.36328125" style="126" bestFit="1" customWidth="1"/>
    <col min="6163" max="6163" width="15.36328125" style="126" customWidth="1"/>
    <col min="6164" max="6164" width="4.453125" style="126" customWidth="1"/>
    <col min="6165" max="6165" width="5.08984375" style="126" bestFit="1" customWidth="1"/>
    <col min="6166" max="6166" width="9" style="126"/>
    <col min="6167" max="6167" width="5.453125" style="126" bestFit="1" customWidth="1"/>
    <col min="6168" max="6170" width="5.08984375" style="126" bestFit="1" customWidth="1"/>
    <col min="6171" max="6171" width="7.36328125" style="126" bestFit="1" customWidth="1"/>
    <col min="6172" max="6174" width="5.08984375" style="126" bestFit="1" customWidth="1"/>
    <col min="6175" max="6175" width="4" style="126" bestFit="1" customWidth="1"/>
    <col min="6176" max="6181" width="5.08984375" style="126" bestFit="1" customWidth="1"/>
    <col min="6182" max="6400" width="9" style="126"/>
    <col min="6401" max="6401" width="3.08984375" style="126" customWidth="1"/>
    <col min="6402" max="6402" width="19.6328125" style="126" customWidth="1"/>
    <col min="6403" max="6403" width="10.6328125" style="126" customWidth="1"/>
    <col min="6404" max="6404" width="0" style="126" hidden="1" customWidth="1"/>
    <col min="6405" max="6405" width="4.7265625" style="126" customWidth="1"/>
    <col min="6406" max="6406" width="9.54296875" style="126" customWidth="1"/>
    <col min="6407" max="6417" width="10.6328125" style="126" customWidth="1"/>
    <col min="6418" max="6418" width="7.36328125" style="126" bestFit="1" customWidth="1"/>
    <col min="6419" max="6419" width="15.36328125" style="126" customWidth="1"/>
    <col min="6420" max="6420" width="4.453125" style="126" customWidth="1"/>
    <col min="6421" max="6421" width="5.08984375" style="126" bestFit="1" customWidth="1"/>
    <col min="6422" max="6422" width="9" style="126"/>
    <col min="6423" max="6423" width="5.453125" style="126" bestFit="1" customWidth="1"/>
    <col min="6424" max="6426" width="5.08984375" style="126" bestFit="1" customWidth="1"/>
    <col min="6427" max="6427" width="7.36328125" style="126" bestFit="1" customWidth="1"/>
    <col min="6428" max="6430" width="5.08984375" style="126" bestFit="1" customWidth="1"/>
    <col min="6431" max="6431" width="4" style="126" bestFit="1" customWidth="1"/>
    <col min="6432" max="6437" width="5.08984375" style="126" bestFit="1" customWidth="1"/>
    <col min="6438" max="6656" width="9" style="126"/>
    <col min="6657" max="6657" width="3.08984375" style="126" customWidth="1"/>
    <col min="6658" max="6658" width="19.6328125" style="126" customWidth="1"/>
    <col min="6659" max="6659" width="10.6328125" style="126" customWidth="1"/>
    <col min="6660" max="6660" width="0" style="126" hidden="1" customWidth="1"/>
    <col min="6661" max="6661" width="4.7265625" style="126" customWidth="1"/>
    <col min="6662" max="6662" width="9.54296875" style="126" customWidth="1"/>
    <col min="6663" max="6673" width="10.6328125" style="126" customWidth="1"/>
    <col min="6674" max="6674" width="7.36328125" style="126" bestFit="1" customWidth="1"/>
    <col min="6675" max="6675" width="15.36328125" style="126" customWidth="1"/>
    <col min="6676" max="6676" width="4.453125" style="126" customWidth="1"/>
    <col min="6677" max="6677" width="5.08984375" style="126" bestFit="1" customWidth="1"/>
    <col min="6678" max="6678" width="9" style="126"/>
    <col min="6679" max="6679" width="5.453125" style="126" bestFit="1" customWidth="1"/>
    <col min="6680" max="6682" width="5.08984375" style="126" bestFit="1" customWidth="1"/>
    <col min="6683" max="6683" width="7.36328125" style="126" bestFit="1" customWidth="1"/>
    <col min="6684" max="6686" width="5.08984375" style="126" bestFit="1" customWidth="1"/>
    <col min="6687" max="6687" width="4" style="126" bestFit="1" customWidth="1"/>
    <col min="6688" max="6693" width="5.08984375" style="126" bestFit="1" customWidth="1"/>
    <col min="6694" max="6912" width="9" style="126"/>
    <col min="6913" max="6913" width="3.08984375" style="126" customWidth="1"/>
    <col min="6914" max="6914" width="19.6328125" style="126" customWidth="1"/>
    <col min="6915" max="6915" width="10.6328125" style="126" customWidth="1"/>
    <col min="6916" max="6916" width="0" style="126" hidden="1" customWidth="1"/>
    <col min="6917" max="6917" width="4.7265625" style="126" customWidth="1"/>
    <col min="6918" max="6918" width="9.54296875" style="126" customWidth="1"/>
    <col min="6919" max="6929" width="10.6328125" style="126" customWidth="1"/>
    <col min="6930" max="6930" width="7.36328125" style="126" bestFit="1" customWidth="1"/>
    <col min="6931" max="6931" width="15.36328125" style="126" customWidth="1"/>
    <col min="6932" max="6932" width="4.453125" style="126" customWidth="1"/>
    <col min="6933" max="6933" width="5.08984375" style="126" bestFit="1" customWidth="1"/>
    <col min="6934" max="6934" width="9" style="126"/>
    <col min="6935" max="6935" width="5.453125" style="126" bestFit="1" customWidth="1"/>
    <col min="6936" max="6938" width="5.08984375" style="126" bestFit="1" customWidth="1"/>
    <col min="6939" max="6939" width="7.36328125" style="126" bestFit="1" customWidth="1"/>
    <col min="6940" max="6942" width="5.08984375" style="126" bestFit="1" customWidth="1"/>
    <col min="6943" max="6943" width="4" style="126" bestFit="1" customWidth="1"/>
    <col min="6944" max="6949" width="5.08984375" style="126" bestFit="1" customWidth="1"/>
    <col min="6950" max="7168" width="9" style="126"/>
    <col min="7169" max="7169" width="3.08984375" style="126" customWidth="1"/>
    <col min="7170" max="7170" width="19.6328125" style="126" customWidth="1"/>
    <col min="7171" max="7171" width="10.6328125" style="126" customWidth="1"/>
    <col min="7172" max="7172" width="0" style="126" hidden="1" customWidth="1"/>
    <col min="7173" max="7173" width="4.7265625" style="126" customWidth="1"/>
    <col min="7174" max="7174" width="9.54296875" style="126" customWidth="1"/>
    <col min="7175" max="7185" width="10.6328125" style="126" customWidth="1"/>
    <col min="7186" max="7186" width="7.36328125" style="126" bestFit="1" customWidth="1"/>
    <col min="7187" max="7187" width="15.36328125" style="126" customWidth="1"/>
    <col min="7188" max="7188" width="4.453125" style="126" customWidth="1"/>
    <col min="7189" max="7189" width="5.08984375" style="126" bestFit="1" customWidth="1"/>
    <col min="7190" max="7190" width="9" style="126"/>
    <col min="7191" max="7191" width="5.453125" style="126" bestFit="1" customWidth="1"/>
    <col min="7192" max="7194" width="5.08984375" style="126" bestFit="1" customWidth="1"/>
    <col min="7195" max="7195" width="7.36328125" style="126" bestFit="1" customWidth="1"/>
    <col min="7196" max="7198" width="5.08984375" style="126" bestFit="1" customWidth="1"/>
    <col min="7199" max="7199" width="4" style="126" bestFit="1" customWidth="1"/>
    <col min="7200" max="7205" width="5.08984375" style="126" bestFit="1" customWidth="1"/>
    <col min="7206" max="7424" width="9" style="126"/>
    <col min="7425" max="7425" width="3.08984375" style="126" customWidth="1"/>
    <col min="7426" max="7426" width="19.6328125" style="126" customWidth="1"/>
    <col min="7427" max="7427" width="10.6328125" style="126" customWidth="1"/>
    <col min="7428" max="7428" width="0" style="126" hidden="1" customWidth="1"/>
    <col min="7429" max="7429" width="4.7265625" style="126" customWidth="1"/>
    <col min="7430" max="7430" width="9.54296875" style="126" customWidth="1"/>
    <col min="7431" max="7441" width="10.6328125" style="126" customWidth="1"/>
    <col min="7442" max="7442" width="7.36328125" style="126" bestFit="1" customWidth="1"/>
    <col min="7443" max="7443" width="15.36328125" style="126" customWidth="1"/>
    <col min="7444" max="7444" width="4.453125" style="126" customWidth="1"/>
    <col min="7445" max="7445" width="5.08984375" style="126" bestFit="1" customWidth="1"/>
    <col min="7446" max="7446" width="9" style="126"/>
    <col min="7447" max="7447" width="5.453125" style="126" bestFit="1" customWidth="1"/>
    <col min="7448" max="7450" width="5.08984375" style="126" bestFit="1" customWidth="1"/>
    <col min="7451" max="7451" width="7.36328125" style="126" bestFit="1" customWidth="1"/>
    <col min="7452" max="7454" width="5.08984375" style="126" bestFit="1" customWidth="1"/>
    <col min="7455" max="7455" width="4" style="126" bestFit="1" customWidth="1"/>
    <col min="7456" max="7461" width="5.08984375" style="126" bestFit="1" customWidth="1"/>
    <col min="7462" max="7680" width="9" style="126"/>
    <col min="7681" max="7681" width="3.08984375" style="126" customWidth="1"/>
    <col min="7682" max="7682" width="19.6328125" style="126" customWidth="1"/>
    <col min="7683" max="7683" width="10.6328125" style="126" customWidth="1"/>
    <col min="7684" max="7684" width="0" style="126" hidden="1" customWidth="1"/>
    <col min="7685" max="7685" width="4.7265625" style="126" customWidth="1"/>
    <col min="7686" max="7686" width="9.54296875" style="126" customWidth="1"/>
    <col min="7687" max="7697" width="10.6328125" style="126" customWidth="1"/>
    <col min="7698" max="7698" width="7.36328125" style="126" bestFit="1" customWidth="1"/>
    <col min="7699" max="7699" width="15.36328125" style="126" customWidth="1"/>
    <col min="7700" max="7700" width="4.453125" style="126" customWidth="1"/>
    <col min="7701" max="7701" width="5.08984375" style="126" bestFit="1" customWidth="1"/>
    <col min="7702" max="7702" width="9" style="126"/>
    <col min="7703" max="7703" width="5.453125" style="126" bestFit="1" customWidth="1"/>
    <col min="7704" max="7706" width="5.08984375" style="126" bestFit="1" customWidth="1"/>
    <col min="7707" max="7707" width="7.36328125" style="126" bestFit="1" customWidth="1"/>
    <col min="7708" max="7710" width="5.08984375" style="126" bestFit="1" customWidth="1"/>
    <col min="7711" max="7711" width="4" style="126" bestFit="1" customWidth="1"/>
    <col min="7712" max="7717" width="5.08984375" style="126" bestFit="1" customWidth="1"/>
    <col min="7718" max="7936" width="9" style="126"/>
    <col min="7937" max="7937" width="3.08984375" style="126" customWidth="1"/>
    <col min="7938" max="7938" width="19.6328125" style="126" customWidth="1"/>
    <col min="7939" max="7939" width="10.6328125" style="126" customWidth="1"/>
    <col min="7940" max="7940" width="0" style="126" hidden="1" customWidth="1"/>
    <col min="7941" max="7941" width="4.7265625" style="126" customWidth="1"/>
    <col min="7942" max="7942" width="9.54296875" style="126" customWidth="1"/>
    <col min="7943" max="7953" width="10.6328125" style="126" customWidth="1"/>
    <col min="7954" max="7954" width="7.36328125" style="126" bestFit="1" customWidth="1"/>
    <col min="7955" max="7955" width="15.36328125" style="126" customWidth="1"/>
    <col min="7956" max="7956" width="4.453125" style="126" customWidth="1"/>
    <col min="7957" max="7957" width="5.08984375" style="126" bestFit="1" customWidth="1"/>
    <col min="7958" max="7958" width="9" style="126"/>
    <col min="7959" max="7959" width="5.453125" style="126" bestFit="1" customWidth="1"/>
    <col min="7960" max="7962" width="5.08984375" style="126" bestFit="1" customWidth="1"/>
    <col min="7963" max="7963" width="7.36328125" style="126" bestFit="1" customWidth="1"/>
    <col min="7964" max="7966" width="5.08984375" style="126" bestFit="1" customWidth="1"/>
    <col min="7967" max="7967" width="4" style="126" bestFit="1" customWidth="1"/>
    <col min="7968" max="7973" width="5.08984375" style="126" bestFit="1" customWidth="1"/>
    <col min="7974" max="8192" width="9" style="126"/>
    <col min="8193" max="8193" width="3.08984375" style="126" customWidth="1"/>
    <col min="8194" max="8194" width="19.6328125" style="126" customWidth="1"/>
    <col min="8195" max="8195" width="10.6328125" style="126" customWidth="1"/>
    <col min="8196" max="8196" width="0" style="126" hidden="1" customWidth="1"/>
    <col min="8197" max="8197" width="4.7265625" style="126" customWidth="1"/>
    <col min="8198" max="8198" width="9.54296875" style="126" customWidth="1"/>
    <col min="8199" max="8209" width="10.6328125" style="126" customWidth="1"/>
    <col min="8210" max="8210" width="7.36328125" style="126" bestFit="1" customWidth="1"/>
    <col min="8211" max="8211" width="15.36328125" style="126" customWidth="1"/>
    <col min="8212" max="8212" width="4.453125" style="126" customWidth="1"/>
    <col min="8213" max="8213" width="5.08984375" style="126" bestFit="1" customWidth="1"/>
    <col min="8214" max="8214" width="9" style="126"/>
    <col min="8215" max="8215" width="5.453125" style="126" bestFit="1" customWidth="1"/>
    <col min="8216" max="8218" width="5.08984375" style="126" bestFit="1" customWidth="1"/>
    <col min="8219" max="8219" width="7.36328125" style="126" bestFit="1" customWidth="1"/>
    <col min="8220" max="8222" width="5.08984375" style="126" bestFit="1" customWidth="1"/>
    <col min="8223" max="8223" width="4" style="126" bestFit="1" customWidth="1"/>
    <col min="8224" max="8229" width="5.08984375" style="126" bestFit="1" customWidth="1"/>
    <col min="8230" max="8448" width="9" style="126"/>
    <col min="8449" max="8449" width="3.08984375" style="126" customWidth="1"/>
    <col min="8450" max="8450" width="19.6328125" style="126" customWidth="1"/>
    <col min="8451" max="8451" width="10.6328125" style="126" customWidth="1"/>
    <col min="8452" max="8452" width="0" style="126" hidden="1" customWidth="1"/>
    <col min="8453" max="8453" width="4.7265625" style="126" customWidth="1"/>
    <col min="8454" max="8454" width="9.54296875" style="126" customWidth="1"/>
    <col min="8455" max="8465" width="10.6328125" style="126" customWidth="1"/>
    <col min="8466" max="8466" width="7.36328125" style="126" bestFit="1" customWidth="1"/>
    <col min="8467" max="8467" width="15.36328125" style="126" customWidth="1"/>
    <col min="8468" max="8468" width="4.453125" style="126" customWidth="1"/>
    <col min="8469" max="8469" width="5.08984375" style="126" bestFit="1" customWidth="1"/>
    <col min="8470" max="8470" width="9" style="126"/>
    <col min="8471" max="8471" width="5.453125" style="126" bestFit="1" customWidth="1"/>
    <col min="8472" max="8474" width="5.08984375" style="126" bestFit="1" customWidth="1"/>
    <col min="8475" max="8475" width="7.36328125" style="126" bestFit="1" customWidth="1"/>
    <col min="8476" max="8478" width="5.08984375" style="126" bestFit="1" customWidth="1"/>
    <col min="8479" max="8479" width="4" style="126" bestFit="1" customWidth="1"/>
    <col min="8480" max="8485" width="5.08984375" style="126" bestFit="1" customWidth="1"/>
    <col min="8486" max="8704" width="9" style="126"/>
    <col min="8705" max="8705" width="3.08984375" style="126" customWidth="1"/>
    <col min="8706" max="8706" width="19.6328125" style="126" customWidth="1"/>
    <col min="8707" max="8707" width="10.6328125" style="126" customWidth="1"/>
    <col min="8708" max="8708" width="0" style="126" hidden="1" customWidth="1"/>
    <col min="8709" max="8709" width="4.7265625" style="126" customWidth="1"/>
    <col min="8710" max="8710" width="9.54296875" style="126" customWidth="1"/>
    <col min="8711" max="8721" width="10.6328125" style="126" customWidth="1"/>
    <col min="8722" max="8722" width="7.36328125" style="126" bestFit="1" customWidth="1"/>
    <col min="8723" max="8723" width="15.36328125" style="126" customWidth="1"/>
    <col min="8724" max="8724" width="4.453125" style="126" customWidth="1"/>
    <col min="8725" max="8725" width="5.08984375" style="126" bestFit="1" customWidth="1"/>
    <col min="8726" max="8726" width="9" style="126"/>
    <col min="8727" max="8727" width="5.453125" style="126" bestFit="1" customWidth="1"/>
    <col min="8728" max="8730" width="5.08984375" style="126" bestFit="1" customWidth="1"/>
    <col min="8731" max="8731" width="7.36328125" style="126" bestFit="1" customWidth="1"/>
    <col min="8732" max="8734" width="5.08984375" style="126" bestFit="1" customWidth="1"/>
    <col min="8735" max="8735" width="4" style="126" bestFit="1" customWidth="1"/>
    <col min="8736" max="8741" width="5.08984375" style="126" bestFit="1" customWidth="1"/>
    <col min="8742" max="8960" width="9" style="126"/>
    <col min="8961" max="8961" width="3.08984375" style="126" customWidth="1"/>
    <col min="8962" max="8962" width="19.6328125" style="126" customWidth="1"/>
    <col min="8963" max="8963" width="10.6328125" style="126" customWidth="1"/>
    <col min="8964" max="8964" width="0" style="126" hidden="1" customWidth="1"/>
    <col min="8965" max="8965" width="4.7265625" style="126" customWidth="1"/>
    <col min="8966" max="8966" width="9.54296875" style="126" customWidth="1"/>
    <col min="8967" max="8977" width="10.6328125" style="126" customWidth="1"/>
    <col min="8978" max="8978" width="7.36328125" style="126" bestFit="1" customWidth="1"/>
    <col min="8979" max="8979" width="15.36328125" style="126" customWidth="1"/>
    <col min="8980" max="8980" width="4.453125" style="126" customWidth="1"/>
    <col min="8981" max="8981" width="5.08984375" style="126" bestFit="1" customWidth="1"/>
    <col min="8982" max="8982" width="9" style="126"/>
    <col min="8983" max="8983" width="5.453125" style="126" bestFit="1" customWidth="1"/>
    <col min="8984" max="8986" width="5.08984375" style="126" bestFit="1" customWidth="1"/>
    <col min="8987" max="8987" width="7.36328125" style="126" bestFit="1" customWidth="1"/>
    <col min="8988" max="8990" width="5.08984375" style="126" bestFit="1" customWidth="1"/>
    <col min="8991" max="8991" width="4" style="126" bestFit="1" customWidth="1"/>
    <col min="8992" max="8997" width="5.08984375" style="126" bestFit="1" customWidth="1"/>
    <col min="8998" max="9216" width="9" style="126"/>
    <col min="9217" max="9217" width="3.08984375" style="126" customWidth="1"/>
    <col min="9218" max="9218" width="19.6328125" style="126" customWidth="1"/>
    <col min="9219" max="9219" width="10.6328125" style="126" customWidth="1"/>
    <col min="9220" max="9220" width="0" style="126" hidden="1" customWidth="1"/>
    <col min="9221" max="9221" width="4.7265625" style="126" customWidth="1"/>
    <col min="9222" max="9222" width="9.54296875" style="126" customWidth="1"/>
    <col min="9223" max="9233" width="10.6328125" style="126" customWidth="1"/>
    <col min="9234" max="9234" width="7.36328125" style="126" bestFit="1" customWidth="1"/>
    <col min="9235" max="9235" width="15.36328125" style="126" customWidth="1"/>
    <col min="9236" max="9236" width="4.453125" style="126" customWidth="1"/>
    <col min="9237" max="9237" width="5.08984375" style="126" bestFit="1" customWidth="1"/>
    <col min="9238" max="9238" width="9" style="126"/>
    <col min="9239" max="9239" width="5.453125" style="126" bestFit="1" customWidth="1"/>
    <col min="9240" max="9242" width="5.08984375" style="126" bestFit="1" customWidth="1"/>
    <col min="9243" max="9243" width="7.36328125" style="126" bestFit="1" customWidth="1"/>
    <col min="9244" max="9246" width="5.08984375" style="126" bestFit="1" customWidth="1"/>
    <col min="9247" max="9247" width="4" style="126" bestFit="1" customWidth="1"/>
    <col min="9248" max="9253" width="5.08984375" style="126" bestFit="1" customWidth="1"/>
    <col min="9254" max="9472" width="9" style="126"/>
    <col min="9473" max="9473" width="3.08984375" style="126" customWidth="1"/>
    <col min="9474" max="9474" width="19.6328125" style="126" customWidth="1"/>
    <col min="9475" max="9475" width="10.6328125" style="126" customWidth="1"/>
    <col min="9476" max="9476" width="0" style="126" hidden="1" customWidth="1"/>
    <col min="9477" max="9477" width="4.7265625" style="126" customWidth="1"/>
    <col min="9478" max="9478" width="9.54296875" style="126" customWidth="1"/>
    <col min="9479" max="9489" width="10.6328125" style="126" customWidth="1"/>
    <col min="9490" max="9490" width="7.36328125" style="126" bestFit="1" customWidth="1"/>
    <col min="9491" max="9491" width="15.36328125" style="126" customWidth="1"/>
    <col min="9492" max="9492" width="4.453125" style="126" customWidth="1"/>
    <col min="9493" max="9493" width="5.08984375" style="126" bestFit="1" customWidth="1"/>
    <col min="9494" max="9494" width="9" style="126"/>
    <col min="9495" max="9495" width="5.453125" style="126" bestFit="1" customWidth="1"/>
    <col min="9496" max="9498" width="5.08984375" style="126" bestFit="1" customWidth="1"/>
    <col min="9499" max="9499" width="7.36328125" style="126" bestFit="1" customWidth="1"/>
    <col min="9500" max="9502" width="5.08984375" style="126" bestFit="1" customWidth="1"/>
    <col min="9503" max="9503" width="4" style="126" bestFit="1" customWidth="1"/>
    <col min="9504" max="9509" width="5.08984375" style="126" bestFit="1" customWidth="1"/>
    <col min="9510" max="9728" width="9" style="126"/>
    <col min="9729" max="9729" width="3.08984375" style="126" customWidth="1"/>
    <col min="9730" max="9730" width="19.6328125" style="126" customWidth="1"/>
    <col min="9731" max="9731" width="10.6328125" style="126" customWidth="1"/>
    <col min="9732" max="9732" width="0" style="126" hidden="1" customWidth="1"/>
    <col min="9733" max="9733" width="4.7265625" style="126" customWidth="1"/>
    <col min="9734" max="9734" width="9.54296875" style="126" customWidth="1"/>
    <col min="9735" max="9745" width="10.6328125" style="126" customWidth="1"/>
    <col min="9746" max="9746" width="7.36328125" style="126" bestFit="1" customWidth="1"/>
    <col min="9747" max="9747" width="15.36328125" style="126" customWidth="1"/>
    <col min="9748" max="9748" width="4.453125" style="126" customWidth="1"/>
    <col min="9749" max="9749" width="5.08984375" style="126" bestFit="1" customWidth="1"/>
    <col min="9750" max="9750" width="9" style="126"/>
    <col min="9751" max="9751" width="5.453125" style="126" bestFit="1" customWidth="1"/>
    <col min="9752" max="9754" width="5.08984375" style="126" bestFit="1" customWidth="1"/>
    <col min="9755" max="9755" width="7.36328125" style="126" bestFit="1" customWidth="1"/>
    <col min="9756" max="9758" width="5.08984375" style="126" bestFit="1" customWidth="1"/>
    <col min="9759" max="9759" width="4" style="126" bestFit="1" customWidth="1"/>
    <col min="9760" max="9765" width="5.08984375" style="126" bestFit="1" customWidth="1"/>
    <col min="9766" max="9984" width="9" style="126"/>
    <col min="9985" max="9985" width="3.08984375" style="126" customWidth="1"/>
    <col min="9986" max="9986" width="19.6328125" style="126" customWidth="1"/>
    <col min="9987" max="9987" width="10.6328125" style="126" customWidth="1"/>
    <col min="9988" max="9988" width="0" style="126" hidden="1" customWidth="1"/>
    <col min="9989" max="9989" width="4.7265625" style="126" customWidth="1"/>
    <col min="9990" max="9990" width="9.54296875" style="126" customWidth="1"/>
    <col min="9991" max="10001" width="10.6328125" style="126" customWidth="1"/>
    <col min="10002" max="10002" width="7.36328125" style="126" bestFit="1" customWidth="1"/>
    <col min="10003" max="10003" width="15.36328125" style="126" customWidth="1"/>
    <col min="10004" max="10004" width="4.453125" style="126" customWidth="1"/>
    <col min="10005" max="10005" width="5.08984375" style="126" bestFit="1" customWidth="1"/>
    <col min="10006" max="10006" width="9" style="126"/>
    <col min="10007" max="10007" width="5.453125" style="126" bestFit="1" customWidth="1"/>
    <col min="10008" max="10010" width="5.08984375" style="126" bestFit="1" customWidth="1"/>
    <col min="10011" max="10011" width="7.36328125" style="126" bestFit="1" customWidth="1"/>
    <col min="10012" max="10014" width="5.08984375" style="126" bestFit="1" customWidth="1"/>
    <col min="10015" max="10015" width="4" style="126" bestFit="1" customWidth="1"/>
    <col min="10016" max="10021" width="5.08984375" style="126" bestFit="1" customWidth="1"/>
    <col min="10022" max="10240" width="9" style="126"/>
    <col min="10241" max="10241" width="3.08984375" style="126" customWidth="1"/>
    <col min="10242" max="10242" width="19.6328125" style="126" customWidth="1"/>
    <col min="10243" max="10243" width="10.6328125" style="126" customWidth="1"/>
    <col min="10244" max="10244" width="0" style="126" hidden="1" customWidth="1"/>
    <col min="10245" max="10245" width="4.7265625" style="126" customWidth="1"/>
    <col min="10246" max="10246" width="9.54296875" style="126" customWidth="1"/>
    <col min="10247" max="10257" width="10.6328125" style="126" customWidth="1"/>
    <col min="10258" max="10258" width="7.36328125" style="126" bestFit="1" customWidth="1"/>
    <col min="10259" max="10259" width="15.36328125" style="126" customWidth="1"/>
    <col min="10260" max="10260" width="4.453125" style="126" customWidth="1"/>
    <col min="10261" max="10261" width="5.08984375" style="126" bestFit="1" customWidth="1"/>
    <col min="10262" max="10262" width="9" style="126"/>
    <col min="10263" max="10263" width="5.453125" style="126" bestFit="1" customWidth="1"/>
    <col min="10264" max="10266" width="5.08984375" style="126" bestFit="1" customWidth="1"/>
    <col min="10267" max="10267" width="7.36328125" style="126" bestFit="1" customWidth="1"/>
    <col min="10268" max="10270" width="5.08984375" style="126" bestFit="1" customWidth="1"/>
    <col min="10271" max="10271" width="4" style="126" bestFit="1" customWidth="1"/>
    <col min="10272" max="10277" width="5.08984375" style="126" bestFit="1" customWidth="1"/>
    <col min="10278" max="10496" width="9" style="126"/>
    <col min="10497" max="10497" width="3.08984375" style="126" customWidth="1"/>
    <col min="10498" max="10498" width="19.6328125" style="126" customWidth="1"/>
    <col min="10499" max="10499" width="10.6328125" style="126" customWidth="1"/>
    <col min="10500" max="10500" width="0" style="126" hidden="1" customWidth="1"/>
    <col min="10501" max="10501" width="4.7265625" style="126" customWidth="1"/>
    <col min="10502" max="10502" width="9.54296875" style="126" customWidth="1"/>
    <col min="10503" max="10513" width="10.6328125" style="126" customWidth="1"/>
    <col min="10514" max="10514" width="7.36328125" style="126" bestFit="1" customWidth="1"/>
    <col min="10515" max="10515" width="15.36328125" style="126" customWidth="1"/>
    <col min="10516" max="10516" width="4.453125" style="126" customWidth="1"/>
    <col min="10517" max="10517" width="5.08984375" style="126" bestFit="1" customWidth="1"/>
    <col min="10518" max="10518" width="9" style="126"/>
    <col min="10519" max="10519" width="5.453125" style="126" bestFit="1" customWidth="1"/>
    <col min="10520" max="10522" width="5.08984375" style="126" bestFit="1" customWidth="1"/>
    <col min="10523" max="10523" width="7.36328125" style="126" bestFit="1" customWidth="1"/>
    <col min="10524" max="10526" width="5.08984375" style="126" bestFit="1" customWidth="1"/>
    <col min="10527" max="10527" width="4" style="126" bestFit="1" customWidth="1"/>
    <col min="10528" max="10533" width="5.08984375" style="126" bestFit="1" customWidth="1"/>
    <col min="10534" max="10752" width="9" style="126"/>
    <col min="10753" max="10753" width="3.08984375" style="126" customWidth="1"/>
    <col min="10754" max="10754" width="19.6328125" style="126" customWidth="1"/>
    <col min="10755" max="10755" width="10.6328125" style="126" customWidth="1"/>
    <col min="10756" max="10756" width="0" style="126" hidden="1" customWidth="1"/>
    <col min="10757" max="10757" width="4.7265625" style="126" customWidth="1"/>
    <col min="10758" max="10758" width="9.54296875" style="126" customWidth="1"/>
    <col min="10759" max="10769" width="10.6328125" style="126" customWidth="1"/>
    <col min="10770" max="10770" width="7.36328125" style="126" bestFit="1" customWidth="1"/>
    <col min="10771" max="10771" width="15.36328125" style="126" customWidth="1"/>
    <col min="10772" max="10772" width="4.453125" style="126" customWidth="1"/>
    <col min="10773" max="10773" width="5.08984375" style="126" bestFit="1" customWidth="1"/>
    <col min="10774" max="10774" width="9" style="126"/>
    <col min="10775" max="10775" width="5.453125" style="126" bestFit="1" customWidth="1"/>
    <col min="10776" max="10778" width="5.08984375" style="126" bestFit="1" customWidth="1"/>
    <col min="10779" max="10779" width="7.36328125" style="126" bestFit="1" customWidth="1"/>
    <col min="10780" max="10782" width="5.08984375" style="126" bestFit="1" customWidth="1"/>
    <col min="10783" max="10783" width="4" style="126" bestFit="1" customWidth="1"/>
    <col min="10784" max="10789" width="5.08984375" style="126" bestFit="1" customWidth="1"/>
    <col min="10790" max="11008" width="9" style="126"/>
    <col min="11009" max="11009" width="3.08984375" style="126" customWidth="1"/>
    <col min="11010" max="11010" width="19.6328125" style="126" customWidth="1"/>
    <col min="11011" max="11011" width="10.6328125" style="126" customWidth="1"/>
    <col min="11012" max="11012" width="0" style="126" hidden="1" customWidth="1"/>
    <col min="11013" max="11013" width="4.7265625" style="126" customWidth="1"/>
    <col min="11014" max="11014" width="9.54296875" style="126" customWidth="1"/>
    <col min="11015" max="11025" width="10.6328125" style="126" customWidth="1"/>
    <col min="11026" max="11026" width="7.36328125" style="126" bestFit="1" customWidth="1"/>
    <col min="11027" max="11027" width="15.36328125" style="126" customWidth="1"/>
    <col min="11028" max="11028" width="4.453125" style="126" customWidth="1"/>
    <col min="11029" max="11029" width="5.08984375" style="126" bestFit="1" customWidth="1"/>
    <col min="11030" max="11030" width="9" style="126"/>
    <col min="11031" max="11031" width="5.453125" style="126" bestFit="1" customWidth="1"/>
    <col min="11032" max="11034" width="5.08984375" style="126" bestFit="1" customWidth="1"/>
    <col min="11035" max="11035" width="7.36328125" style="126" bestFit="1" customWidth="1"/>
    <col min="11036" max="11038" width="5.08984375" style="126" bestFit="1" customWidth="1"/>
    <col min="11039" max="11039" width="4" style="126" bestFit="1" customWidth="1"/>
    <col min="11040" max="11045" width="5.08984375" style="126" bestFit="1" customWidth="1"/>
    <col min="11046" max="11264" width="9" style="126"/>
    <col min="11265" max="11265" width="3.08984375" style="126" customWidth="1"/>
    <col min="11266" max="11266" width="19.6328125" style="126" customWidth="1"/>
    <col min="11267" max="11267" width="10.6328125" style="126" customWidth="1"/>
    <col min="11268" max="11268" width="0" style="126" hidden="1" customWidth="1"/>
    <col min="11269" max="11269" width="4.7265625" style="126" customWidth="1"/>
    <col min="11270" max="11270" width="9.54296875" style="126" customWidth="1"/>
    <col min="11271" max="11281" width="10.6328125" style="126" customWidth="1"/>
    <col min="11282" max="11282" width="7.36328125" style="126" bestFit="1" customWidth="1"/>
    <col min="11283" max="11283" width="15.36328125" style="126" customWidth="1"/>
    <col min="11284" max="11284" width="4.453125" style="126" customWidth="1"/>
    <col min="11285" max="11285" width="5.08984375" style="126" bestFit="1" customWidth="1"/>
    <col min="11286" max="11286" width="9" style="126"/>
    <col min="11287" max="11287" width="5.453125" style="126" bestFit="1" customWidth="1"/>
    <col min="11288" max="11290" width="5.08984375" style="126" bestFit="1" customWidth="1"/>
    <col min="11291" max="11291" width="7.36328125" style="126" bestFit="1" customWidth="1"/>
    <col min="11292" max="11294" width="5.08984375" style="126" bestFit="1" customWidth="1"/>
    <col min="11295" max="11295" width="4" style="126" bestFit="1" customWidth="1"/>
    <col min="11296" max="11301" width="5.08984375" style="126" bestFit="1" customWidth="1"/>
    <col min="11302" max="11520" width="9" style="126"/>
    <col min="11521" max="11521" width="3.08984375" style="126" customWidth="1"/>
    <col min="11522" max="11522" width="19.6328125" style="126" customWidth="1"/>
    <col min="11523" max="11523" width="10.6328125" style="126" customWidth="1"/>
    <col min="11524" max="11524" width="0" style="126" hidden="1" customWidth="1"/>
    <col min="11525" max="11525" width="4.7265625" style="126" customWidth="1"/>
    <col min="11526" max="11526" width="9.54296875" style="126" customWidth="1"/>
    <col min="11527" max="11537" width="10.6328125" style="126" customWidth="1"/>
    <col min="11538" max="11538" width="7.36328125" style="126" bestFit="1" customWidth="1"/>
    <col min="11539" max="11539" width="15.36328125" style="126" customWidth="1"/>
    <col min="11540" max="11540" width="4.453125" style="126" customWidth="1"/>
    <col min="11541" max="11541" width="5.08984375" style="126" bestFit="1" customWidth="1"/>
    <col min="11542" max="11542" width="9" style="126"/>
    <col min="11543" max="11543" width="5.453125" style="126" bestFit="1" customWidth="1"/>
    <col min="11544" max="11546" width="5.08984375" style="126" bestFit="1" customWidth="1"/>
    <col min="11547" max="11547" width="7.36328125" style="126" bestFit="1" customWidth="1"/>
    <col min="11548" max="11550" width="5.08984375" style="126" bestFit="1" customWidth="1"/>
    <col min="11551" max="11551" width="4" style="126" bestFit="1" customWidth="1"/>
    <col min="11552" max="11557" width="5.08984375" style="126" bestFit="1" customWidth="1"/>
    <col min="11558" max="11776" width="9" style="126"/>
    <col min="11777" max="11777" width="3.08984375" style="126" customWidth="1"/>
    <col min="11778" max="11778" width="19.6328125" style="126" customWidth="1"/>
    <col min="11779" max="11779" width="10.6328125" style="126" customWidth="1"/>
    <col min="11780" max="11780" width="0" style="126" hidden="1" customWidth="1"/>
    <col min="11781" max="11781" width="4.7265625" style="126" customWidth="1"/>
    <col min="11782" max="11782" width="9.54296875" style="126" customWidth="1"/>
    <col min="11783" max="11793" width="10.6328125" style="126" customWidth="1"/>
    <col min="11794" max="11794" width="7.36328125" style="126" bestFit="1" customWidth="1"/>
    <col min="11795" max="11795" width="15.36328125" style="126" customWidth="1"/>
    <col min="11796" max="11796" width="4.453125" style="126" customWidth="1"/>
    <col min="11797" max="11797" width="5.08984375" style="126" bestFit="1" customWidth="1"/>
    <col min="11798" max="11798" width="9" style="126"/>
    <col min="11799" max="11799" width="5.453125" style="126" bestFit="1" customWidth="1"/>
    <col min="11800" max="11802" width="5.08984375" style="126" bestFit="1" customWidth="1"/>
    <col min="11803" max="11803" width="7.36328125" style="126" bestFit="1" customWidth="1"/>
    <col min="11804" max="11806" width="5.08984375" style="126" bestFit="1" customWidth="1"/>
    <col min="11807" max="11807" width="4" style="126" bestFit="1" customWidth="1"/>
    <col min="11808" max="11813" width="5.08984375" style="126" bestFit="1" customWidth="1"/>
    <col min="11814" max="12032" width="9" style="126"/>
    <col min="12033" max="12033" width="3.08984375" style="126" customWidth="1"/>
    <col min="12034" max="12034" width="19.6328125" style="126" customWidth="1"/>
    <col min="12035" max="12035" width="10.6328125" style="126" customWidth="1"/>
    <col min="12036" max="12036" width="0" style="126" hidden="1" customWidth="1"/>
    <col min="12037" max="12037" width="4.7265625" style="126" customWidth="1"/>
    <col min="12038" max="12038" width="9.54296875" style="126" customWidth="1"/>
    <col min="12039" max="12049" width="10.6328125" style="126" customWidth="1"/>
    <col min="12050" max="12050" width="7.36328125" style="126" bestFit="1" customWidth="1"/>
    <col min="12051" max="12051" width="15.36328125" style="126" customWidth="1"/>
    <col min="12052" max="12052" width="4.453125" style="126" customWidth="1"/>
    <col min="12053" max="12053" width="5.08984375" style="126" bestFit="1" customWidth="1"/>
    <col min="12054" max="12054" width="9" style="126"/>
    <col min="12055" max="12055" width="5.453125" style="126" bestFit="1" customWidth="1"/>
    <col min="12056" max="12058" width="5.08984375" style="126" bestFit="1" customWidth="1"/>
    <col min="12059" max="12059" width="7.36328125" style="126" bestFit="1" customWidth="1"/>
    <col min="12060" max="12062" width="5.08984375" style="126" bestFit="1" customWidth="1"/>
    <col min="12063" max="12063" width="4" style="126" bestFit="1" customWidth="1"/>
    <col min="12064" max="12069" width="5.08984375" style="126" bestFit="1" customWidth="1"/>
    <col min="12070" max="12288" width="9" style="126"/>
    <col min="12289" max="12289" width="3.08984375" style="126" customWidth="1"/>
    <col min="12290" max="12290" width="19.6328125" style="126" customWidth="1"/>
    <col min="12291" max="12291" width="10.6328125" style="126" customWidth="1"/>
    <col min="12292" max="12292" width="0" style="126" hidden="1" customWidth="1"/>
    <col min="12293" max="12293" width="4.7265625" style="126" customWidth="1"/>
    <col min="12294" max="12294" width="9.54296875" style="126" customWidth="1"/>
    <col min="12295" max="12305" width="10.6328125" style="126" customWidth="1"/>
    <col min="12306" max="12306" width="7.36328125" style="126" bestFit="1" customWidth="1"/>
    <col min="12307" max="12307" width="15.36328125" style="126" customWidth="1"/>
    <col min="12308" max="12308" width="4.453125" style="126" customWidth="1"/>
    <col min="12309" max="12309" width="5.08984375" style="126" bestFit="1" customWidth="1"/>
    <col min="12310" max="12310" width="9" style="126"/>
    <col min="12311" max="12311" width="5.453125" style="126" bestFit="1" customWidth="1"/>
    <col min="12312" max="12314" width="5.08984375" style="126" bestFit="1" customWidth="1"/>
    <col min="12315" max="12315" width="7.36328125" style="126" bestFit="1" customWidth="1"/>
    <col min="12316" max="12318" width="5.08984375" style="126" bestFit="1" customWidth="1"/>
    <col min="12319" max="12319" width="4" style="126" bestFit="1" customWidth="1"/>
    <col min="12320" max="12325" width="5.08984375" style="126" bestFit="1" customWidth="1"/>
    <col min="12326" max="12544" width="9" style="126"/>
    <col min="12545" max="12545" width="3.08984375" style="126" customWidth="1"/>
    <col min="12546" max="12546" width="19.6328125" style="126" customWidth="1"/>
    <col min="12547" max="12547" width="10.6328125" style="126" customWidth="1"/>
    <col min="12548" max="12548" width="0" style="126" hidden="1" customWidth="1"/>
    <col min="12549" max="12549" width="4.7265625" style="126" customWidth="1"/>
    <col min="12550" max="12550" width="9.54296875" style="126" customWidth="1"/>
    <col min="12551" max="12561" width="10.6328125" style="126" customWidth="1"/>
    <col min="12562" max="12562" width="7.36328125" style="126" bestFit="1" customWidth="1"/>
    <col min="12563" max="12563" width="15.36328125" style="126" customWidth="1"/>
    <col min="12564" max="12564" width="4.453125" style="126" customWidth="1"/>
    <col min="12565" max="12565" width="5.08984375" style="126" bestFit="1" customWidth="1"/>
    <col min="12566" max="12566" width="9" style="126"/>
    <col min="12567" max="12567" width="5.453125" style="126" bestFit="1" customWidth="1"/>
    <col min="12568" max="12570" width="5.08984375" style="126" bestFit="1" customWidth="1"/>
    <col min="12571" max="12571" width="7.36328125" style="126" bestFit="1" customWidth="1"/>
    <col min="12572" max="12574" width="5.08984375" style="126" bestFit="1" customWidth="1"/>
    <col min="12575" max="12575" width="4" style="126" bestFit="1" customWidth="1"/>
    <col min="12576" max="12581" width="5.08984375" style="126" bestFit="1" customWidth="1"/>
    <col min="12582" max="12800" width="9" style="126"/>
    <col min="12801" max="12801" width="3.08984375" style="126" customWidth="1"/>
    <col min="12802" max="12802" width="19.6328125" style="126" customWidth="1"/>
    <col min="12803" max="12803" width="10.6328125" style="126" customWidth="1"/>
    <col min="12804" max="12804" width="0" style="126" hidden="1" customWidth="1"/>
    <col min="12805" max="12805" width="4.7265625" style="126" customWidth="1"/>
    <col min="12806" max="12806" width="9.54296875" style="126" customWidth="1"/>
    <col min="12807" max="12817" width="10.6328125" style="126" customWidth="1"/>
    <col min="12818" max="12818" width="7.36328125" style="126" bestFit="1" customWidth="1"/>
    <col min="12819" max="12819" width="15.36328125" style="126" customWidth="1"/>
    <col min="12820" max="12820" width="4.453125" style="126" customWidth="1"/>
    <col min="12821" max="12821" width="5.08984375" style="126" bestFit="1" customWidth="1"/>
    <col min="12822" max="12822" width="9" style="126"/>
    <col min="12823" max="12823" width="5.453125" style="126" bestFit="1" customWidth="1"/>
    <col min="12824" max="12826" width="5.08984375" style="126" bestFit="1" customWidth="1"/>
    <col min="12827" max="12827" width="7.36328125" style="126" bestFit="1" customWidth="1"/>
    <col min="12828" max="12830" width="5.08984375" style="126" bestFit="1" customWidth="1"/>
    <col min="12831" max="12831" width="4" style="126" bestFit="1" customWidth="1"/>
    <col min="12832" max="12837" width="5.08984375" style="126" bestFit="1" customWidth="1"/>
    <col min="12838" max="13056" width="9" style="126"/>
    <col min="13057" max="13057" width="3.08984375" style="126" customWidth="1"/>
    <col min="13058" max="13058" width="19.6328125" style="126" customWidth="1"/>
    <col min="13059" max="13059" width="10.6328125" style="126" customWidth="1"/>
    <col min="13060" max="13060" width="0" style="126" hidden="1" customWidth="1"/>
    <col min="13061" max="13061" width="4.7265625" style="126" customWidth="1"/>
    <col min="13062" max="13062" width="9.54296875" style="126" customWidth="1"/>
    <col min="13063" max="13073" width="10.6328125" style="126" customWidth="1"/>
    <col min="13074" max="13074" width="7.36328125" style="126" bestFit="1" customWidth="1"/>
    <col min="13075" max="13075" width="15.36328125" style="126" customWidth="1"/>
    <col min="13076" max="13076" width="4.453125" style="126" customWidth="1"/>
    <col min="13077" max="13077" width="5.08984375" style="126" bestFit="1" customWidth="1"/>
    <col min="13078" max="13078" width="9" style="126"/>
    <col min="13079" max="13079" width="5.453125" style="126" bestFit="1" customWidth="1"/>
    <col min="13080" max="13082" width="5.08984375" style="126" bestFit="1" customWidth="1"/>
    <col min="13083" max="13083" width="7.36328125" style="126" bestFit="1" customWidth="1"/>
    <col min="13084" max="13086" width="5.08984375" style="126" bestFit="1" customWidth="1"/>
    <col min="13087" max="13087" width="4" style="126" bestFit="1" customWidth="1"/>
    <col min="13088" max="13093" width="5.08984375" style="126" bestFit="1" customWidth="1"/>
    <col min="13094" max="13312" width="9" style="126"/>
    <col min="13313" max="13313" width="3.08984375" style="126" customWidth="1"/>
    <col min="13314" max="13314" width="19.6328125" style="126" customWidth="1"/>
    <col min="13315" max="13315" width="10.6328125" style="126" customWidth="1"/>
    <col min="13316" max="13316" width="0" style="126" hidden="1" customWidth="1"/>
    <col min="13317" max="13317" width="4.7265625" style="126" customWidth="1"/>
    <col min="13318" max="13318" width="9.54296875" style="126" customWidth="1"/>
    <col min="13319" max="13329" width="10.6328125" style="126" customWidth="1"/>
    <col min="13330" max="13330" width="7.36328125" style="126" bestFit="1" customWidth="1"/>
    <col min="13331" max="13331" width="15.36328125" style="126" customWidth="1"/>
    <col min="13332" max="13332" width="4.453125" style="126" customWidth="1"/>
    <col min="13333" max="13333" width="5.08984375" style="126" bestFit="1" customWidth="1"/>
    <col min="13334" max="13334" width="9" style="126"/>
    <col min="13335" max="13335" width="5.453125" style="126" bestFit="1" customWidth="1"/>
    <col min="13336" max="13338" width="5.08984375" style="126" bestFit="1" customWidth="1"/>
    <col min="13339" max="13339" width="7.36328125" style="126" bestFit="1" customWidth="1"/>
    <col min="13340" max="13342" width="5.08984375" style="126" bestFit="1" customWidth="1"/>
    <col min="13343" max="13343" width="4" style="126" bestFit="1" customWidth="1"/>
    <col min="13344" max="13349" width="5.08984375" style="126" bestFit="1" customWidth="1"/>
    <col min="13350" max="13568" width="9" style="126"/>
    <col min="13569" max="13569" width="3.08984375" style="126" customWidth="1"/>
    <col min="13570" max="13570" width="19.6328125" style="126" customWidth="1"/>
    <col min="13571" max="13571" width="10.6328125" style="126" customWidth="1"/>
    <col min="13572" max="13572" width="0" style="126" hidden="1" customWidth="1"/>
    <col min="13573" max="13573" width="4.7265625" style="126" customWidth="1"/>
    <col min="13574" max="13574" width="9.54296875" style="126" customWidth="1"/>
    <col min="13575" max="13585" width="10.6328125" style="126" customWidth="1"/>
    <col min="13586" max="13586" width="7.36328125" style="126" bestFit="1" customWidth="1"/>
    <col min="13587" max="13587" width="15.36328125" style="126" customWidth="1"/>
    <col min="13588" max="13588" width="4.453125" style="126" customWidth="1"/>
    <col min="13589" max="13589" width="5.08984375" style="126" bestFit="1" customWidth="1"/>
    <col min="13590" max="13590" width="9" style="126"/>
    <col min="13591" max="13591" width="5.453125" style="126" bestFit="1" customWidth="1"/>
    <col min="13592" max="13594" width="5.08984375" style="126" bestFit="1" customWidth="1"/>
    <col min="13595" max="13595" width="7.36328125" style="126" bestFit="1" customWidth="1"/>
    <col min="13596" max="13598" width="5.08984375" style="126" bestFit="1" customWidth="1"/>
    <col min="13599" max="13599" width="4" style="126" bestFit="1" customWidth="1"/>
    <col min="13600" max="13605" width="5.08984375" style="126" bestFit="1" customWidth="1"/>
    <col min="13606" max="13824" width="9" style="126"/>
    <col min="13825" max="13825" width="3.08984375" style="126" customWidth="1"/>
    <col min="13826" max="13826" width="19.6328125" style="126" customWidth="1"/>
    <col min="13827" max="13827" width="10.6328125" style="126" customWidth="1"/>
    <col min="13828" max="13828" width="0" style="126" hidden="1" customWidth="1"/>
    <col min="13829" max="13829" width="4.7265625" style="126" customWidth="1"/>
    <col min="13830" max="13830" width="9.54296875" style="126" customWidth="1"/>
    <col min="13831" max="13841" width="10.6328125" style="126" customWidth="1"/>
    <col min="13842" max="13842" width="7.36328125" style="126" bestFit="1" customWidth="1"/>
    <col min="13843" max="13843" width="15.36328125" style="126" customWidth="1"/>
    <col min="13844" max="13844" width="4.453125" style="126" customWidth="1"/>
    <col min="13845" max="13845" width="5.08984375" style="126" bestFit="1" customWidth="1"/>
    <col min="13846" max="13846" width="9" style="126"/>
    <col min="13847" max="13847" width="5.453125" style="126" bestFit="1" customWidth="1"/>
    <col min="13848" max="13850" width="5.08984375" style="126" bestFit="1" customWidth="1"/>
    <col min="13851" max="13851" width="7.36328125" style="126" bestFit="1" customWidth="1"/>
    <col min="13852" max="13854" width="5.08984375" style="126" bestFit="1" customWidth="1"/>
    <col min="13855" max="13855" width="4" style="126" bestFit="1" customWidth="1"/>
    <col min="13856" max="13861" width="5.08984375" style="126" bestFit="1" customWidth="1"/>
    <col min="13862" max="14080" width="9" style="126"/>
    <col min="14081" max="14081" width="3.08984375" style="126" customWidth="1"/>
    <col min="14082" max="14082" width="19.6328125" style="126" customWidth="1"/>
    <col min="14083" max="14083" width="10.6328125" style="126" customWidth="1"/>
    <col min="14084" max="14084" width="0" style="126" hidden="1" customWidth="1"/>
    <col min="14085" max="14085" width="4.7265625" style="126" customWidth="1"/>
    <col min="14086" max="14086" width="9.54296875" style="126" customWidth="1"/>
    <col min="14087" max="14097" width="10.6328125" style="126" customWidth="1"/>
    <col min="14098" max="14098" width="7.36328125" style="126" bestFit="1" customWidth="1"/>
    <col min="14099" max="14099" width="15.36328125" style="126" customWidth="1"/>
    <col min="14100" max="14100" width="4.453125" style="126" customWidth="1"/>
    <col min="14101" max="14101" width="5.08984375" style="126" bestFit="1" customWidth="1"/>
    <col min="14102" max="14102" width="9" style="126"/>
    <col min="14103" max="14103" width="5.453125" style="126" bestFit="1" customWidth="1"/>
    <col min="14104" max="14106" width="5.08984375" style="126" bestFit="1" customWidth="1"/>
    <col min="14107" max="14107" width="7.36328125" style="126" bestFit="1" customWidth="1"/>
    <col min="14108" max="14110" width="5.08984375" style="126" bestFit="1" customWidth="1"/>
    <col min="14111" max="14111" width="4" style="126" bestFit="1" customWidth="1"/>
    <col min="14112" max="14117" width="5.08984375" style="126" bestFit="1" customWidth="1"/>
    <col min="14118" max="14336" width="9" style="126"/>
    <col min="14337" max="14337" width="3.08984375" style="126" customWidth="1"/>
    <col min="14338" max="14338" width="19.6328125" style="126" customWidth="1"/>
    <col min="14339" max="14339" width="10.6328125" style="126" customWidth="1"/>
    <col min="14340" max="14340" width="0" style="126" hidden="1" customWidth="1"/>
    <col min="14341" max="14341" width="4.7265625" style="126" customWidth="1"/>
    <col min="14342" max="14342" width="9.54296875" style="126" customWidth="1"/>
    <col min="14343" max="14353" width="10.6328125" style="126" customWidth="1"/>
    <col min="14354" max="14354" width="7.36328125" style="126" bestFit="1" customWidth="1"/>
    <col min="14355" max="14355" width="15.36328125" style="126" customWidth="1"/>
    <col min="14356" max="14356" width="4.453125" style="126" customWidth="1"/>
    <col min="14357" max="14357" width="5.08984375" style="126" bestFit="1" customWidth="1"/>
    <col min="14358" max="14358" width="9" style="126"/>
    <col min="14359" max="14359" width="5.453125" style="126" bestFit="1" customWidth="1"/>
    <col min="14360" max="14362" width="5.08984375" style="126" bestFit="1" customWidth="1"/>
    <col min="14363" max="14363" width="7.36328125" style="126" bestFit="1" customWidth="1"/>
    <col min="14364" max="14366" width="5.08984375" style="126" bestFit="1" customWidth="1"/>
    <col min="14367" max="14367" width="4" style="126" bestFit="1" customWidth="1"/>
    <col min="14368" max="14373" width="5.08984375" style="126" bestFit="1" customWidth="1"/>
    <col min="14374" max="14592" width="9" style="126"/>
    <col min="14593" max="14593" width="3.08984375" style="126" customWidth="1"/>
    <col min="14594" max="14594" width="19.6328125" style="126" customWidth="1"/>
    <col min="14595" max="14595" width="10.6328125" style="126" customWidth="1"/>
    <col min="14596" max="14596" width="0" style="126" hidden="1" customWidth="1"/>
    <col min="14597" max="14597" width="4.7265625" style="126" customWidth="1"/>
    <col min="14598" max="14598" width="9.54296875" style="126" customWidth="1"/>
    <col min="14599" max="14609" width="10.6328125" style="126" customWidth="1"/>
    <col min="14610" max="14610" width="7.36328125" style="126" bestFit="1" customWidth="1"/>
    <col min="14611" max="14611" width="15.36328125" style="126" customWidth="1"/>
    <col min="14612" max="14612" width="4.453125" style="126" customWidth="1"/>
    <col min="14613" max="14613" width="5.08984375" style="126" bestFit="1" customWidth="1"/>
    <col min="14614" max="14614" width="9" style="126"/>
    <col min="14615" max="14615" width="5.453125" style="126" bestFit="1" customWidth="1"/>
    <col min="14616" max="14618" width="5.08984375" style="126" bestFit="1" customWidth="1"/>
    <col min="14619" max="14619" width="7.36328125" style="126" bestFit="1" customWidth="1"/>
    <col min="14620" max="14622" width="5.08984375" style="126" bestFit="1" customWidth="1"/>
    <col min="14623" max="14623" width="4" style="126" bestFit="1" customWidth="1"/>
    <col min="14624" max="14629" width="5.08984375" style="126" bestFit="1" customWidth="1"/>
    <col min="14630" max="14848" width="9" style="126"/>
    <col min="14849" max="14849" width="3.08984375" style="126" customWidth="1"/>
    <col min="14850" max="14850" width="19.6328125" style="126" customWidth="1"/>
    <col min="14851" max="14851" width="10.6328125" style="126" customWidth="1"/>
    <col min="14852" max="14852" width="0" style="126" hidden="1" customWidth="1"/>
    <col min="14853" max="14853" width="4.7265625" style="126" customWidth="1"/>
    <col min="14854" max="14854" width="9.54296875" style="126" customWidth="1"/>
    <col min="14855" max="14865" width="10.6328125" style="126" customWidth="1"/>
    <col min="14866" max="14866" width="7.36328125" style="126" bestFit="1" customWidth="1"/>
    <col min="14867" max="14867" width="15.36328125" style="126" customWidth="1"/>
    <col min="14868" max="14868" width="4.453125" style="126" customWidth="1"/>
    <col min="14869" max="14869" width="5.08984375" style="126" bestFit="1" customWidth="1"/>
    <col min="14870" max="14870" width="9" style="126"/>
    <col min="14871" max="14871" width="5.453125" style="126" bestFit="1" customWidth="1"/>
    <col min="14872" max="14874" width="5.08984375" style="126" bestFit="1" customWidth="1"/>
    <col min="14875" max="14875" width="7.36328125" style="126" bestFit="1" customWidth="1"/>
    <col min="14876" max="14878" width="5.08984375" style="126" bestFit="1" customWidth="1"/>
    <col min="14879" max="14879" width="4" style="126" bestFit="1" customWidth="1"/>
    <col min="14880" max="14885" width="5.08984375" style="126" bestFit="1" customWidth="1"/>
    <col min="14886" max="15104" width="9" style="126"/>
    <col min="15105" max="15105" width="3.08984375" style="126" customWidth="1"/>
    <col min="15106" max="15106" width="19.6328125" style="126" customWidth="1"/>
    <col min="15107" max="15107" width="10.6328125" style="126" customWidth="1"/>
    <col min="15108" max="15108" width="0" style="126" hidden="1" customWidth="1"/>
    <col min="15109" max="15109" width="4.7265625" style="126" customWidth="1"/>
    <col min="15110" max="15110" width="9.54296875" style="126" customWidth="1"/>
    <col min="15111" max="15121" width="10.6328125" style="126" customWidth="1"/>
    <col min="15122" max="15122" width="7.36328125" style="126" bestFit="1" customWidth="1"/>
    <col min="15123" max="15123" width="15.36328125" style="126" customWidth="1"/>
    <col min="15124" max="15124" width="4.453125" style="126" customWidth="1"/>
    <col min="15125" max="15125" width="5.08984375" style="126" bestFit="1" customWidth="1"/>
    <col min="15126" max="15126" width="9" style="126"/>
    <col min="15127" max="15127" width="5.453125" style="126" bestFit="1" customWidth="1"/>
    <col min="15128" max="15130" width="5.08984375" style="126" bestFit="1" customWidth="1"/>
    <col min="15131" max="15131" width="7.36328125" style="126" bestFit="1" customWidth="1"/>
    <col min="15132" max="15134" width="5.08984375" style="126" bestFit="1" customWidth="1"/>
    <col min="15135" max="15135" width="4" style="126" bestFit="1" customWidth="1"/>
    <col min="15136" max="15141" width="5.08984375" style="126" bestFit="1" customWidth="1"/>
    <col min="15142" max="15360" width="9" style="126"/>
    <col min="15361" max="15361" width="3.08984375" style="126" customWidth="1"/>
    <col min="15362" max="15362" width="19.6328125" style="126" customWidth="1"/>
    <col min="15363" max="15363" width="10.6328125" style="126" customWidth="1"/>
    <col min="15364" max="15364" width="0" style="126" hidden="1" customWidth="1"/>
    <col min="15365" max="15365" width="4.7265625" style="126" customWidth="1"/>
    <col min="15366" max="15366" width="9.54296875" style="126" customWidth="1"/>
    <col min="15367" max="15377" width="10.6328125" style="126" customWidth="1"/>
    <col min="15378" max="15378" width="7.36328125" style="126" bestFit="1" customWidth="1"/>
    <col min="15379" max="15379" width="15.36328125" style="126" customWidth="1"/>
    <col min="15380" max="15380" width="4.453125" style="126" customWidth="1"/>
    <col min="15381" max="15381" width="5.08984375" style="126" bestFit="1" customWidth="1"/>
    <col min="15382" max="15382" width="9" style="126"/>
    <col min="15383" max="15383" width="5.453125" style="126" bestFit="1" customWidth="1"/>
    <col min="15384" max="15386" width="5.08984375" style="126" bestFit="1" customWidth="1"/>
    <col min="15387" max="15387" width="7.36328125" style="126" bestFit="1" customWidth="1"/>
    <col min="15388" max="15390" width="5.08984375" style="126" bestFit="1" customWidth="1"/>
    <col min="15391" max="15391" width="4" style="126" bestFit="1" customWidth="1"/>
    <col min="15392" max="15397" width="5.08984375" style="126" bestFit="1" customWidth="1"/>
    <col min="15398" max="15616" width="9" style="126"/>
    <col min="15617" max="15617" width="3.08984375" style="126" customWidth="1"/>
    <col min="15618" max="15618" width="19.6328125" style="126" customWidth="1"/>
    <col min="15619" max="15619" width="10.6328125" style="126" customWidth="1"/>
    <col min="15620" max="15620" width="0" style="126" hidden="1" customWidth="1"/>
    <col min="15621" max="15621" width="4.7265625" style="126" customWidth="1"/>
    <col min="15622" max="15622" width="9.54296875" style="126" customWidth="1"/>
    <col min="15623" max="15633" width="10.6328125" style="126" customWidth="1"/>
    <col min="15634" max="15634" width="7.36328125" style="126" bestFit="1" customWidth="1"/>
    <col min="15635" max="15635" width="15.36328125" style="126" customWidth="1"/>
    <col min="15636" max="15636" width="4.453125" style="126" customWidth="1"/>
    <col min="15637" max="15637" width="5.08984375" style="126" bestFit="1" customWidth="1"/>
    <col min="15638" max="15638" width="9" style="126"/>
    <col min="15639" max="15639" width="5.453125" style="126" bestFit="1" customWidth="1"/>
    <col min="15640" max="15642" width="5.08984375" style="126" bestFit="1" customWidth="1"/>
    <col min="15643" max="15643" width="7.36328125" style="126" bestFit="1" customWidth="1"/>
    <col min="15644" max="15646" width="5.08984375" style="126" bestFit="1" customWidth="1"/>
    <col min="15647" max="15647" width="4" style="126" bestFit="1" customWidth="1"/>
    <col min="15648" max="15653" width="5.08984375" style="126" bestFit="1" customWidth="1"/>
    <col min="15654" max="15872" width="9" style="126"/>
    <col min="15873" max="15873" width="3.08984375" style="126" customWidth="1"/>
    <col min="15874" max="15874" width="19.6328125" style="126" customWidth="1"/>
    <col min="15875" max="15875" width="10.6328125" style="126" customWidth="1"/>
    <col min="15876" max="15876" width="0" style="126" hidden="1" customWidth="1"/>
    <col min="15877" max="15877" width="4.7265625" style="126" customWidth="1"/>
    <col min="15878" max="15878" width="9.54296875" style="126" customWidth="1"/>
    <col min="15879" max="15889" width="10.6328125" style="126" customWidth="1"/>
    <col min="15890" max="15890" width="7.36328125" style="126" bestFit="1" customWidth="1"/>
    <col min="15891" max="15891" width="15.36328125" style="126" customWidth="1"/>
    <col min="15892" max="15892" width="4.453125" style="126" customWidth="1"/>
    <col min="15893" max="15893" width="5.08984375" style="126" bestFit="1" customWidth="1"/>
    <col min="15894" max="15894" width="9" style="126"/>
    <col min="15895" max="15895" width="5.453125" style="126" bestFit="1" customWidth="1"/>
    <col min="15896" max="15898" width="5.08984375" style="126" bestFit="1" customWidth="1"/>
    <col min="15899" max="15899" width="7.36328125" style="126" bestFit="1" customWidth="1"/>
    <col min="15900" max="15902" width="5.08984375" style="126" bestFit="1" customWidth="1"/>
    <col min="15903" max="15903" width="4" style="126" bestFit="1" customWidth="1"/>
    <col min="15904" max="15909" width="5.08984375" style="126" bestFit="1" customWidth="1"/>
    <col min="15910" max="16128" width="9" style="126"/>
    <col min="16129" max="16129" width="3.08984375" style="126" customWidth="1"/>
    <col min="16130" max="16130" width="19.6328125" style="126" customWidth="1"/>
    <col min="16131" max="16131" width="10.6328125" style="126" customWidth="1"/>
    <col min="16132" max="16132" width="0" style="126" hidden="1" customWidth="1"/>
    <col min="16133" max="16133" width="4.7265625" style="126" customWidth="1"/>
    <col min="16134" max="16134" width="9.54296875" style="126" customWidth="1"/>
    <col min="16135" max="16145" width="10.6328125" style="126" customWidth="1"/>
    <col min="16146" max="16146" width="7.36328125" style="126" bestFit="1" customWidth="1"/>
    <col min="16147" max="16147" width="15.36328125" style="126" customWidth="1"/>
    <col min="16148" max="16148" width="4.453125" style="126" customWidth="1"/>
    <col min="16149" max="16149" width="5.08984375" style="126" bestFit="1" customWidth="1"/>
    <col min="16150" max="16150" width="9" style="126"/>
    <col min="16151" max="16151" width="5.453125" style="126" bestFit="1" customWidth="1"/>
    <col min="16152" max="16154" width="5.08984375" style="126" bestFit="1" customWidth="1"/>
    <col min="16155" max="16155" width="7.36328125" style="126" bestFit="1" customWidth="1"/>
    <col min="16156" max="16158" width="5.08984375" style="126" bestFit="1" customWidth="1"/>
    <col min="16159" max="16159" width="4" style="126" bestFit="1" customWidth="1"/>
    <col min="16160" max="16165" width="5.08984375" style="126" bestFit="1" customWidth="1"/>
    <col min="16166" max="16384" width="9" style="126"/>
  </cols>
  <sheetData>
    <row r="1" spans="2:19" ht="18" customHeight="1">
      <c r="B1" s="134" t="s">
        <v>233</v>
      </c>
      <c r="C1" s="317"/>
      <c r="D1" s="317"/>
      <c r="E1" s="317"/>
      <c r="F1" s="317"/>
      <c r="G1" s="127"/>
      <c r="H1" s="127"/>
      <c r="I1" s="127"/>
      <c r="J1" s="127"/>
      <c r="K1" s="127"/>
    </row>
    <row r="2" spans="2:19" ht="21.5" customHeight="1">
      <c r="B2" s="316" t="s">
        <v>177</v>
      </c>
      <c r="C2" s="317"/>
      <c r="D2" s="317"/>
      <c r="E2" s="317"/>
      <c r="F2" s="317"/>
      <c r="Q2" s="129" t="s">
        <v>178</v>
      </c>
    </row>
    <row r="3" spans="2:19" ht="14">
      <c r="B3" s="130" t="s">
        <v>179</v>
      </c>
      <c r="C3" s="131"/>
      <c r="D3" s="131"/>
      <c r="E3" s="131"/>
      <c r="F3" s="131"/>
      <c r="I3" s="131"/>
    </row>
    <row r="4" spans="2:19" ht="7.5" customHeight="1">
      <c r="B4" s="131"/>
      <c r="C4" s="131"/>
      <c r="D4" s="131"/>
      <c r="E4" s="131"/>
      <c r="F4" s="131"/>
    </row>
    <row r="5" spans="2:19">
      <c r="B5" s="132" t="s">
        <v>180</v>
      </c>
      <c r="C5" s="131"/>
      <c r="D5" s="131"/>
      <c r="E5" s="131"/>
      <c r="F5" s="131"/>
      <c r="P5" s="318">
        <v>1</v>
      </c>
      <c r="Q5" s="320" t="s">
        <v>139</v>
      </c>
    </row>
    <row r="6" spans="2:19">
      <c r="B6" s="132" t="s">
        <v>181</v>
      </c>
      <c r="C6" s="131"/>
      <c r="D6" s="131"/>
      <c r="E6" s="131"/>
      <c r="F6" s="131"/>
      <c r="P6" s="319"/>
      <c r="Q6" s="320"/>
    </row>
    <row r="7" spans="2:19">
      <c r="G7" s="133" t="s">
        <v>182</v>
      </c>
      <c r="H7" s="134"/>
      <c r="I7" s="134" t="s">
        <v>183</v>
      </c>
    </row>
    <row r="8" spans="2:19" ht="6" customHeight="1">
      <c r="B8" s="127"/>
      <c r="C8" s="127"/>
      <c r="D8" s="127"/>
      <c r="E8" s="127"/>
      <c r="F8" s="127"/>
      <c r="G8" s="127"/>
      <c r="H8" s="127"/>
      <c r="I8" s="127"/>
    </row>
    <row r="9" spans="2:19" ht="13.5" thickBot="1">
      <c r="B9" s="134" t="s">
        <v>184</v>
      </c>
      <c r="C9" s="134"/>
      <c r="D9" s="134"/>
      <c r="E9" s="134"/>
      <c r="F9" s="134"/>
      <c r="G9" s="134"/>
      <c r="H9" s="135" t="s">
        <v>185</v>
      </c>
      <c r="I9" s="134"/>
      <c r="M9" s="134"/>
      <c r="N9" s="136"/>
      <c r="O9" s="136"/>
      <c r="P9" s="136"/>
    </row>
    <row r="10" spans="2:19" ht="14.25" customHeight="1">
      <c r="B10" s="321" t="s">
        <v>186</v>
      </c>
      <c r="C10" s="323" t="s">
        <v>187</v>
      </c>
      <c r="D10" s="325" t="s">
        <v>188</v>
      </c>
      <c r="E10" s="323" t="s">
        <v>189</v>
      </c>
      <c r="F10" s="327"/>
      <c r="G10" s="328" t="s">
        <v>190</v>
      </c>
      <c r="H10" s="328"/>
      <c r="I10" s="328"/>
      <c r="J10" s="328" t="s">
        <v>191</v>
      </c>
      <c r="K10" s="328"/>
      <c r="L10" s="328"/>
      <c r="M10" s="328" t="s">
        <v>192</v>
      </c>
      <c r="N10" s="328"/>
      <c r="O10" s="328"/>
      <c r="P10" s="336" t="s">
        <v>193</v>
      </c>
      <c r="Q10" s="337"/>
      <c r="R10" s="136"/>
      <c r="S10" s="140"/>
    </row>
    <row r="11" spans="2:19" ht="27" customHeight="1" thickBot="1">
      <c r="B11" s="322"/>
      <c r="C11" s="324"/>
      <c r="D11" s="326"/>
      <c r="E11" s="324"/>
      <c r="F11" s="324"/>
      <c r="G11" s="142" t="s">
        <v>194</v>
      </c>
      <c r="H11" s="142" t="s">
        <v>195</v>
      </c>
      <c r="I11" s="141" t="s">
        <v>196</v>
      </c>
      <c r="J11" s="142" t="s">
        <v>194</v>
      </c>
      <c r="K11" s="142" t="s">
        <v>195</v>
      </c>
      <c r="L11" s="141" t="s">
        <v>196</v>
      </c>
      <c r="M11" s="142" t="s">
        <v>194</v>
      </c>
      <c r="N11" s="142" t="s">
        <v>195</v>
      </c>
      <c r="O11" s="143" t="s">
        <v>196</v>
      </c>
      <c r="P11" s="144" t="s">
        <v>197</v>
      </c>
      <c r="Q11" s="145" t="s">
        <v>198</v>
      </c>
      <c r="R11" s="146" t="s">
        <v>199</v>
      </c>
    </row>
    <row r="12" spans="2:19" ht="14.25" customHeight="1">
      <c r="B12" s="338" t="s">
        <v>200</v>
      </c>
      <c r="C12" s="328">
        <v>1</v>
      </c>
      <c r="D12" s="147">
        <v>0.34</v>
      </c>
      <c r="E12" s="341">
        <f>E18</f>
        <v>6.8000000000000005E-2</v>
      </c>
      <c r="F12" s="342"/>
      <c r="G12" s="148"/>
      <c r="H12" s="148"/>
      <c r="I12" s="149">
        <f t="shared" ref="I12:I75" si="0">G12+H12</f>
        <v>0</v>
      </c>
      <c r="J12" s="150">
        <f t="shared" ref="J12:J75" si="1">E12*G12</f>
        <v>0</v>
      </c>
      <c r="K12" s="150">
        <f t="shared" ref="K12:K75" si="2">E12*H12</f>
        <v>0</v>
      </c>
      <c r="L12" s="151">
        <f t="shared" ref="L12:L75" si="3">J12+K12</f>
        <v>0</v>
      </c>
      <c r="M12" s="152">
        <f>C12*G12</f>
        <v>0</v>
      </c>
      <c r="N12" s="152">
        <f>C12*H12</f>
        <v>0</v>
      </c>
      <c r="O12" s="153">
        <f t="shared" ref="O12:O75" si="4">M12+N12</f>
        <v>0</v>
      </c>
      <c r="P12" s="138" t="s">
        <v>201</v>
      </c>
      <c r="Q12" s="139"/>
      <c r="R12" s="154">
        <f>IF(I12&gt;0,1,0)</f>
        <v>0</v>
      </c>
    </row>
    <row r="13" spans="2:19" ht="14.25" customHeight="1">
      <c r="B13" s="339"/>
      <c r="C13" s="332"/>
      <c r="D13" s="155">
        <v>0.65500000000000003</v>
      </c>
      <c r="E13" s="329">
        <f>E19</f>
        <v>0.13100000000000001</v>
      </c>
      <c r="F13" s="330"/>
      <c r="G13" s="156"/>
      <c r="H13" s="156"/>
      <c r="I13" s="157">
        <f t="shared" si="0"/>
        <v>0</v>
      </c>
      <c r="J13" s="158">
        <f t="shared" si="1"/>
        <v>0</v>
      </c>
      <c r="K13" s="158">
        <f t="shared" si="2"/>
        <v>0</v>
      </c>
      <c r="L13" s="159">
        <f t="shared" si="3"/>
        <v>0</v>
      </c>
      <c r="M13" s="160">
        <f>C12*G13</f>
        <v>0</v>
      </c>
      <c r="N13" s="160">
        <f>C12*H13</f>
        <v>0</v>
      </c>
      <c r="O13" s="161">
        <f t="shared" si="4"/>
        <v>0</v>
      </c>
      <c r="P13" s="162"/>
      <c r="Q13" s="163" t="s">
        <v>201</v>
      </c>
      <c r="R13" s="154">
        <f t="shared" ref="R13:R25" si="5">IF(I13&gt;0,1,0)</f>
        <v>0</v>
      </c>
    </row>
    <row r="14" spans="2:19">
      <c r="B14" s="339"/>
      <c r="C14" s="335">
        <v>1.3</v>
      </c>
      <c r="D14" s="165">
        <v>0.34</v>
      </c>
      <c r="E14" s="333">
        <f>E18</f>
        <v>6.8000000000000005E-2</v>
      </c>
      <c r="F14" s="334"/>
      <c r="G14" s="156"/>
      <c r="H14" s="156"/>
      <c r="I14" s="166">
        <f t="shared" si="0"/>
        <v>0</v>
      </c>
      <c r="J14" s="167">
        <f t="shared" si="1"/>
        <v>0</v>
      </c>
      <c r="K14" s="167">
        <f t="shared" si="2"/>
        <v>0</v>
      </c>
      <c r="L14" s="168">
        <f t="shared" si="3"/>
        <v>0</v>
      </c>
      <c r="M14" s="169">
        <f>C14*G14</f>
        <v>0</v>
      </c>
      <c r="N14" s="169">
        <f>C14*H14</f>
        <v>0</v>
      </c>
      <c r="O14" s="170">
        <f t="shared" si="4"/>
        <v>0</v>
      </c>
      <c r="P14" s="162" t="s">
        <v>201</v>
      </c>
      <c r="Q14" s="163"/>
      <c r="R14" s="154">
        <f t="shared" si="5"/>
        <v>0</v>
      </c>
      <c r="S14" s="126">
        <v>0.98</v>
      </c>
    </row>
    <row r="15" spans="2:19" ht="14.25" customHeight="1">
      <c r="B15" s="339"/>
      <c r="C15" s="332"/>
      <c r="D15" s="155">
        <v>0.65500000000000003</v>
      </c>
      <c r="E15" s="329">
        <f>E19</f>
        <v>0.13100000000000001</v>
      </c>
      <c r="F15" s="330"/>
      <c r="G15" s="156"/>
      <c r="H15" s="156"/>
      <c r="I15" s="157">
        <f t="shared" si="0"/>
        <v>0</v>
      </c>
      <c r="J15" s="158">
        <f t="shared" si="1"/>
        <v>0</v>
      </c>
      <c r="K15" s="158">
        <f t="shared" si="2"/>
        <v>0</v>
      </c>
      <c r="L15" s="159">
        <f t="shared" si="3"/>
        <v>0</v>
      </c>
      <c r="M15" s="160">
        <f>C14*G15</f>
        <v>0</v>
      </c>
      <c r="N15" s="160">
        <f>C14*H15</f>
        <v>0</v>
      </c>
      <c r="O15" s="161">
        <f t="shared" si="4"/>
        <v>0</v>
      </c>
      <c r="P15" s="162"/>
      <c r="Q15" s="163" t="s">
        <v>201</v>
      </c>
      <c r="R15" s="154">
        <f t="shared" si="5"/>
        <v>0</v>
      </c>
      <c r="S15" s="126">
        <v>200</v>
      </c>
    </row>
    <row r="16" spans="2:19">
      <c r="B16" s="339"/>
      <c r="C16" s="335">
        <v>1.6</v>
      </c>
      <c r="D16" s="165">
        <v>0.34</v>
      </c>
      <c r="E16" s="333">
        <f>E18</f>
        <v>6.8000000000000005E-2</v>
      </c>
      <c r="F16" s="334"/>
      <c r="G16" s="156"/>
      <c r="H16" s="156"/>
      <c r="I16" s="166">
        <f t="shared" si="0"/>
        <v>0</v>
      </c>
      <c r="J16" s="167">
        <f t="shared" si="1"/>
        <v>0</v>
      </c>
      <c r="K16" s="167">
        <f t="shared" si="2"/>
        <v>0</v>
      </c>
      <c r="L16" s="168">
        <f t="shared" si="3"/>
        <v>0</v>
      </c>
      <c r="M16" s="169">
        <f>C16*G16</f>
        <v>0</v>
      </c>
      <c r="N16" s="169">
        <f>C16*H16</f>
        <v>0</v>
      </c>
      <c r="O16" s="170">
        <f t="shared" si="4"/>
        <v>0</v>
      </c>
      <c r="P16" s="162" t="s">
        <v>201</v>
      </c>
      <c r="Q16" s="163"/>
      <c r="R16" s="154">
        <f t="shared" si="5"/>
        <v>0</v>
      </c>
      <c r="S16" s="126">
        <f>S14*S15/1000</f>
        <v>0.19600000000000001</v>
      </c>
    </row>
    <row r="17" spans="2:18" ht="14.25" customHeight="1">
      <c r="B17" s="339"/>
      <c r="C17" s="332"/>
      <c r="D17" s="155">
        <v>0.65500000000000003</v>
      </c>
      <c r="E17" s="329">
        <f>E19</f>
        <v>0.13100000000000001</v>
      </c>
      <c r="F17" s="330"/>
      <c r="G17" s="156"/>
      <c r="H17" s="156"/>
      <c r="I17" s="171">
        <f t="shared" si="0"/>
        <v>0</v>
      </c>
      <c r="J17" s="158">
        <f t="shared" si="1"/>
        <v>0</v>
      </c>
      <c r="K17" s="158">
        <f t="shared" si="2"/>
        <v>0</v>
      </c>
      <c r="L17" s="172">
        <f t="shared" si="3"/>
        <v>0</v>
      </c>
      <c r="M17" s="160">
        <f>C16*G17</f>
        <v>0</v>
      </c>
      <c r="N17" s="160">
        <f>C16*H17</f>
        <v>0</v>
      </c>
      <c r="O17" s="173">
        <f t="shared" si="4"/>
        <v>0</v>
      </c>
      <c r="P17" s="162"/>
      <c r="Q17" s="163" t="s">
        <v>201</v>
      </c>
      <c r="R17" s="154">
        <f t="shared" si="5"/>
        <v>0</v>
      </c>
    </row>
    <row r="18" spans="2:18" ht="14.25" customHeight="1">
      <c r="B18" s="339"/>
      <c r="C18" s="331">
        <v>2</v>
      </c>
      <c r="D18" s="175">
        <v>0.34</v>
      </c>
      <c r="E18" s="333">
        <v>6.8000000000000005E-2</v>
      </c>
      <c r="F18" s="334"/>
      <c r="G18" s="176">
        <v>8</v>
      </c>
      <c r="H18" s="176"/>
      <c r="I18" s="177">
        <f t="shared" si="0"/>
        <v>8</v>
      </c>
      <c r="J18" s="178">
        <f t="shared" si="1"/>
        <v>0.54400000000000004</v>
      </c>
      <c r="K18" s="178">
        <f t="shared" si="2"/>
        <v>0</v>
      </c>
      <c r="L18" s="179">
        <f t="shared" si="3"/>
        <v>0.54400000000000004</v>
      </c>
      <c r="M18" s="180">
        <f>C18*G18</f>
        <v>16</v>
      </c>
      <c r="N18" s="180">
        <f>C18*H18</f>
        <v>0</v>
      </c>
      <c r="O18" s="181">
        <f t="shared" si="4"/>
        <v>16</v>
      </c>
      <c r="P18" s="182" t="s">
        <v>201</v>
      </c>
      <c r="Q18" s="183"/>
      <c r="R18" s="154">
        <f t="shared" si="5"/>
        <v>1</v>
      </c>
    </row>
    <row r="19" spans="2:18" ht="14.25" customHeight="1">
      <c r="B19" s="339"/>
      <c r="C19" s="332"/>
      <c r="D19" s="155">
        <v>0.65500000000000003</v>
      </c>
      <c r="E19" s="329">
        <v>0.13100000000000001</v>
      </c>
      <c r="F19" s="330"/>
      <c r="G19" s="156"/>
      <c r="H19" s="156"/>
      <c r="I19" s="157">
        <f t="shared" si="0"/>
        <v>0</v>
      </c>
      <c r="J19" s="158">
        <f t="shared" si="1"/>
        <v>0</v>
      </c>
      <c r="K19" s="158">
        <f t="shared" si="2"/>
        <v>0</v>
      </c>
      <c r="L19" s="159">
        <f t="shared" si="3"/>
        <v>0</v>
      </c>
      <c r="M19" s="160">
        <f>C18*G19</f>
        <v>0</v>
      </c>
      <c r="N19" s="160">
        <f>C18*H19</f>
        <v>0</v>
      </c>
      <c r="O19" s="161">
        <f t="shared" si="4"/>
        <v>0</v>
      </c>
      <c r="P19" s="162"/>
      <c r="Q19" s="163" t="s">
        <v>201</v>
      </c>
      <c r="R19" s="154">
        <f t="shared" si="5"/>
        <v>0</v>
      </c>
    </row>
    <row r="20" spans="2:18">
      <c r="B20" s="339"/>
      <c r="C20" s="335">
        <v>2.5</v>
      </c>
      <c r="D20" s="165">
        <v>0.47</v>
      </c>
      <c r="E20" s="333">
        <v>9.4E-2</v>
      </c>
      <c r="F20" s="334"/>
      <c r="G20" s="156"/>
      <c r="H20" s="156"/>
      <c r="I20" s="166">
        <f t="shared" si="0"/>
        <v>0</v>
      </c>
      <c r="J20" s="167">
        <f t="shared" si="1"/>
        <v>0</v>
      </c>
      <c r="K20" s="167">
        <f t="shared" si="2"/>
        <v>0</v>
      </c>
      <c r="L20" s="168">
        <f t="shared" si="3"/>
        <v>0</v>
      </c>
      <c r="M20" s="169">
        <f>C20*G20</f>
        <v>0</v>
      </c>
      <c r="N20" s="169">
        <f>C20*H20</f>
        <v>0</v>
      </c>
      <c r="O20" s="170">
        <f t="shared" si="4"/>
        <v>0</v>
      </c>
      <c r="P20" s="162" t="s">
        <v>201</v>
      </c>
      <c r="Q20" s="163"/>
      <c r="R20" s="154">
        <f t="shared" si="5"/>
        <v>0</v>
      </c>
    </row>
    <row r="21" spans="2:18" ht="14.25" customHeight="1">
      <c r="B21" s="339"/>
      <c r="C21" s="332"/>
      <c r="D21" s="155">
        <v>0.65500000000000003</v>
      </c>
      <c r="E21" s="329">
        <v>0.13100000000000001</v>
      </c>
      <c r="F21" s="330"/>
      <c r="G21" s="156"/>
      <c r="H21" s="156"/>
      <c r="I21" s="157">
        <f t="shared" si="0"/>
        <v>0</v>
      </c>
      <c r="J21" s="158">
        <f t="shared" si="1"/>
        <v>0</v>
      </c>
      <c r="K21" s="158">
        <f t="shared" si="2"/>
        <v>0</v>
      </c>
      <c r="L21" s="159">
        <f t="shared" si="3"/>
        <v>0</v>
      </c>
      <c r="M21" s="160">
        <f>C20*G21</f>
        <v>0</v>
      </c>
      <c r="N21" s="160">
        <f>C20*H21</f>
        <v>0</v>
      </c>
      <c r="O21" s="161">
        <f t="shared" si="4"/>
        <v>0</v>
      </c>
      <c r="P21" s="162"/>
      <c r="Q21" s="163" t="s">
        <v>201</v>
      </c>
      <c r="R21" s="154">
        <f t="shared" si="5"/>
        <v>0</v>
      </c>
    </row>
    <row r="22" spans="2:18">
      <c r="B22" s="339"/>
      <c r="C22" s="335">
        <v>3</v>
      </c>
      <c r="D22" s="165">
        <v>0.47</v>
      </c>
      <c r="E22" s="333">
        <v>9.4E-2</v>
      </c>
      <c r="F22" s="334"/>
      <c r="G22" s="156"/>
      <c r="H22" s="156"/>
      <c r="I22" s="166">
        <f t="shared" si="0"/>
        <v>0</v>
      </c>
      <c r="J22" s="167">
        <f t="shared" si="1"/>
        <v>0</v>
      </c>
      <c r="K22" s="167">
        <f t="shared" si="2"/>
        <v>0</v>
      </c>
      <c r="L22" s="168">
        <f t="shared" si="3"/>
        <v>0</v>
      </c>
      <c r="M22" s="169">
        <f>C22*G22</f>
        <v>0</v>
      </c>
      <c r="N22" s="169">
        <f>C22*H22</f>
        <v>0</v>
      </c>
      <c r="O22" s="170">
        <f t="shared" si="4"/>
        <v>0</v>
      </c>
      <c r="P22" s="162" t="s">
        <v>201</v>
      </c>
      <c r="Q22" s="163"/>
      <c r="R22" s="154">
        <f t="shared" si="5"/>
        <v>0</v>
      </c>
    </row>
    <row r="23" spans="2:18" ht="14.25" customHeight="1">
      <c r="B23" s="339"/>
      <c r="C23" s="332"/>
      <c r="D23" s="155">
        <v>0.65500000000000003</v>
      </c>
      <c r="E23" s="329">
        <v>0.13100000000000001</v>
      </c>
      <c r="F23" s="330"/>
      <c r="G23" s="156"/>
      <c r="H23" s="156"/>
      <c r="I23" s="171">
        <f t="shared" si="0"/>
        <v>0</v>
      </c>
      <c r="J23" s="158">
        <f t="shared" si="1"/>
        <v>0</v>
      </c>
      <c r="K23" s="158">
        <f t="shared" si="2"/>
        <v>0</v>
      </c>
      <c r="L23" s="172">
        <f t="shared" si="3"/>
        <v>0</v>
      </c>
      <c r="M23" s="160">
        <f>C22*G23</f>
        <v>0</v>
      </c>
      <c r="N23" s="160">
        <f>C22*H23</f>
        <v>0</v>
      </c>
      <c r="O23" s="173">
        <f t="shared" si="4"/>
        <v>0</v>
      </c>
      <c r="P23" s="162"/>
      <c r="Q23" s="163" t="s">
        <v>201</v>
      </c>
      <c r="R23" s="154">
        <f t="shared" si="5"/>
        <v>0</v>
      </c>
    </row>
    <row r="24" spans="2:18">
      <c r="B24" s="339"/>
      <c r="C24" s="335">
        <v>3.2</v>
      </c>
      <c r="D24" s="165">
        <v>0.77</v>
      </c>
      <c r="E24" s="333">
        <v>0.154</v>
      </c>
      <c r="F24" s="334"/>
      <c r="G24" s="156"/>
      <c r="H24" s="156"/>
      <c r="I24" s="166">
        <f t="shared" si="0"/>
        <v>0</v>
      </c>
      <c r="J24" s="167">
        <f t="shared" si="1"/>
        <v>0</v>
      </c>
      <c r="K24" s="167">
        <f t="shared" si="2"/>
        <v>0</v>
      </c>
      <c r="L24" s="168">
        <f t="shared" si="3"/>
        <v>0</v>
      </c>
      <c r="M24" s="169">
        <f>C24*G24</f>
        <v>0</v>
      </c>
      <c r="N24" s="169">
        <f>C24*H24</f>
        <v>0</v>
      </c>
      <c r="O24" s="170">
        <f t="shared" si="4"/>
        <v>0</v>
      </c>
      <c r="P24" s="162" t="s">
        <v>201</v>
      </c>
      <c r="Q24" s="163"/>
      <c r="R24" s="154">
        <f t="shared" si="5"/>
        <v>0</v>
      </c>
    </row>
    <row r="25" spans="2:18" ht="14.25" customHeight="1">
      <c r="B25" s="339"/>
      <c r="C25" s="332"/>
      <c r="D25" s="155">
        <v>1.3</v>
      </c>
      <c r="E25" s="343">
        <v>0.26</v>
      </c>
      <c r="F25" s="344"/>
      <c r="G25" s="156"/>
      <c r="H25" s="156"/>
      <c r="I25" s="184">
        <f t="shared" si="0"/>
        <v>0</v>
      </c>
      <c r="J25" s="158">
        <f t="shared" si="1"/>
        <v>0</v>
      </c>
      <c r="K25" s="158">
        <f t="shared" si="2"/>
        <v>0</v>
      </c>
      <c r="L25" s="185">
        <f t="shared" si="3"/>
        <v>0</v>
      </c>
      <c r="M25" s="160">
        <f>C24*G25</f>
        <v>0</v>
      </c>
      <c r="N25" s="160">
        <f>C24*H25</f>
        <v>0</v>
      </c>
      <c r="O25" s="186">
        <f t="shared" si="4"/>
        <v>0</v>
      </c>
      <c r="P25" s="162"/>
      <c r="Q25" s="163" t="s">
        <v>201</v>
      </c>
      <c r="R25" s="154">
        <f t="shared" si="5"/>
        <v>0</v>
      </c>
    </row>
    <row r="26" spans="2:18">
      <c r="B26" s="339"/>
      <c r="C26" s="335">
        <v>4</v>
      </c>
      <c r="D26" s="165">
        <v>0.85</v>
      </c>
      <c r="E26" s="333">
        <v>0.17</v>
      </c>
      <c r="F26" s="334"/>
      <c r="G26" s="156"/>
      <c r="H26" s="156"/>
      <c r="I26" s="166">
        <f t="shared" si="0"/>
        <v>0</v>
      </c>
      <c r="J26" s="167">
        <f t="shared" si="1"/>
        <v>0</v>
      </c>
      <c r="K26" s="167">
        <f t="shared" si="2"/>
        <v>0</v>
      </c>
      <c r="L26" s="168">
        <f t="shared" si="3"/>
        <v>0</v>
      </c>
      <c r="M26" s="169">
        <f>C26*G26</f>
        <v>0</v>
      </c>
      <c r="N26" s="169">
        <f>C26*H26</f>
        <v>0</v>
      </c>
      <c r="O26" s="170">
        <f t="shared" si="4"/>
        <v>0</v>
      </c>
      <c r="P26" s="162" t="s">
        <v>201</v>
      </c>
      <c r="Q26" s="163"/>
      <c r="R26" s="187"/>
    </row>
    <row r="27" spans="2:18" ht="14.25" customHeight="1">
      <c r="B27" s="339"/>
      <c r="C27" s="332"/>
      <c r="D27" s="155">
        <v>1.3</v>
      </c>
      <c r="E27" s="329">
        <v>0.26</v>
      </c>
      <c r="F27" s="330"/>
      <c r="G27" s="156"/>
      <c r="H27" s="156"/>
      <c r="I27" s="157">
        <f t="shared" si="0"/>
        <v>0</v>
      </c>
      <c r="J27" s="158">
        <f t="shared" si="1"/>
        <v>0</v>
      </c>
      <c r="K27" s="158">
        <f t="shared" si="2"/>
        <v>0</v>
      </c>
      <c r="L27" s="159">
        <f t="shared" si="3"/>
        <v>0</v>
      </c>
      <c r="M27" s="160">
        <f>C26*G27</f>
        <v>0</v>
      </c>
      <c r="N27" s="160">
        <f>C26*H27</f>
        <v>0</v>
      </c>
      <c r="O27" s="161">
        <f t="shared" si="4"/>
        <v>0</v>
      </c>
      <c r="P27" s="162"/>
      <c r="Q27" s="163" t="s">
        <v>201</v>
      </c>
      <c r="R27" s="187"/>
    </row>
    <row r="28" spans="2:18">
      <c r="B28" s="339"/>
      <c r="C28" s="335">
        <v>5</v>
      </c>
      <c r="D28" s="165">
        <v>1</v>
      </c>
      <c r="E28" s="333">
        <v>0.2</v>
      </c>
      <c r="F28" s="334"/>
      <c r="G28" s="156"/>
      <c r="H28" s="156"/>
      <c r="I28" s="166">
        <f t="shared" si="0"/>
        <v>0</v>
      </c>
      <c r="J28" s="167">
        <f t="shared" si="1"/>
        <v>0</v>
      </c>
      <c r="K28" s="167">
        <f t="shared" si="2"/>
        <v>0</v>
      </c>
      <c r="L28" s="168">
        <f t="shared" si="3"/>
        <v>0</v>
      </c>
      <c r="M28" s="169">
        <f>C28*G28</f>
        <v>0</v>
      </c>
      <c r="N28" s="169">
        <f>C28*H28</f>
        <v>0</v>
      </c>
      <c r="O28" s="170">
        <f t="shared" si="4"/>
        <v>0</v>
      </c>
      <c r="P28" s="162" t="s">
        <v>201</v>
      </c>
      <c r="Q28" s="163"/>
      <c r="R28" s="187"/>
    </row>
    <row r="29" spans="2:18" ht="14.25" customHeight="1">
      <c r="B29" s="339"/>
      <c r="C29" s="332"/>
      <c r="D29" s="155">
        <v>1.3</v>
      </c>
      <c r="E29" s="329">
        <v>0.26</v>
      </c>
      <c r="F29" s="330"/>
      <c r="G29" s="156"/>
      <c r="H29" s="156"/>
      <c r="I29" s="157">
        <f t="shared" si="0"/>
        <v>0</v>
      </c>
      <c r="J29" s="158">
        <f t="shared" si="1"/>
        <v>0</v>
      </c>
      <c r="K29" s="158">
        <f t="shared" si="2"/>
        <v>0</v>
      </c>
      <c r="L29" s="159">
        <f t="shared" si="3"/>
        <v>0</v>
      </c>
      <c r="M29" s="160">
        <f>C28*G29</f>
        <v>0</v>
      </c>
      <c r="N29" s="160">
        <f>C28*H29</f>
        <v>0</v>
      </c>
      <c r="O29" s="161">
        <f t="shared" si="4"/>
        <v>0</v>
      </c>
      <c r="P29" s="162"/>
      <c r="Q29" s="163" t="s">
        <v>201</v>
      </c>
      <c r="R29" s="187"/>
    </row>
    <row r="30" spans="2:18">
      <c r="B30" s="339"/>
      <c r="C30" s="335">
        <v>6</v>
      </c>
      <c r="D30" s="165">
        <v>1</v>
      </c>
      <c r="E30" s="333">
        <v>0.2</v>
      </c>
      <c r="F30" s="334"/>
      <c r="G30" s="156"/>
      <c r="H30" s="156"/>
      <c r="I30" s="188">
        <f t="shared" si="0"/>
        <v>0</v>
      </c>
      <c r="J30" s="167">
        <f t="shared" si="1"/>
        <v>0</v>
      </c>
      <c r="K30" s="167">
        <f t="shared" si="2"/>
        <v>0</v>
      </c>
      <c r="L30" s="189">
        <f t="shared" si="3"/>
        <v>0</v>
      </c>
      <c r="M30" s="169">
        <f>C30*G30</f>
        <v>0</v>
      </c>
      <c r="N30" s="169">
        <f>C30*H30</f>
        <v>0</v>
      </c>
      <c r="O30" s="190">
        <f t="shared" si="4"/>
        <v>0</v>
      </c>
      <c r="P30" s="162" t="s">
        <v>201</v>
      </c>
      <c r="Q30" s="163"/>
      <c r="R30" s="187"/>
    </row>
    <row r="31" spans="2:18" ht="14.25" customHeight="1" thickBot="1">
      <c r="B31" s="340"/>
      <c r="C31" s="345"/>
      <c r="D31" s="191">
        <v>1.3</v>
      </c>
      <c r="E31" s="346">
        <v>0.26</v>
      </c>
      <c r="F31" s="347"/>
      <c r="G31" s="192"/>
      <c r="H31" s="192"/>
      <c r="I31" s="193">
        <f t="shared" si="0"/>
        <v>0</v>
      </c>
      <c r="J31" s="194">
        <f t="shared" si="1"/>
        <v>0</v>
      </c>
      <c r="K31" s="194">
        <f t="shared" si="2"/>
        <v>0</v>
      </c>
      <c r="L31" s="195">
        <f t="shared" si="3"/>
        <v>0</v>
      </c>
      <c r="M31" s="196">
        <f>C30*G31</f>
        <v>0</v>
      </c>
      <c r="N31" s="196">
        <f>C30*H31</f>
        <v>0</v>
      </c>
      <c r="O31" s="197">
        <f t="shared" si="4"/>
        <v>0</v>
      </c>
      <c r="P31" s="144"/>
      <c r="Q31" s="145" t="s">
        <v>201</v>
      </c>
      <c r="R31" s="187"/>
    </row>
    <row r="32" spans="2:18" ht="13.5" customHeight="1">
      <c r="B32" s="338" t="s">
        <v>202</v>
      </c>
      <c r="C32" s="328">
        <v>0.8</v>
      </c>
      <c r="D32" s="198">
        <v>0.35</v>
      </c>
      <c r="E32" s="348">
        <f>(D32*200)/1000</f>
        <v>7.0000000000000007E-2</v>
      </c>
      <c r="F32" s="349"/>
      <c r="G32" s="148"/>
      <c r="H32" s="148"/>
      <c r="I32" s="199">
        <f t="shared" si="0"/>
        <v>0</v>
      </c>
      <c r="J32" s="200">
        <f t="shared" si="1"/>
        <v>0</v>
      </c>
      <c r="K32" s="200">
        <f t="shared" si="2"/>
        <v>0</v>
      </c>
      <c r="L32" s="201">
        <f t="shared" si="3"/>
        <v>0</v>
      </c>
      <c r="M32" s="202">
        <f>C32*G32</f>
        <v>0</v>
      </c>
      <c r="N32" s="202">
        <f>C32*H32</f>
        <v>0</v>
      </c>
      <c r="O32" s="203">
        <f t="shared" si="4"/>
        <v>0</v>
      </c>
      <c r="P32" s="138" t="s">
        <v>201</v>
      </c>
      <c r="Q32" s="139"/>
      <c r="R32" s="154">
        <f t="shared" ref="R32:R47" si="6">IF(I32&gt;0,1,0)</f>
        <v>0</v>
      </c>
    </row>
    <row r="33" spans="2:18">
      <c r="B33" s="339"/>
      <c r="C33" s="332"/>
      <c r="D33" s="204">
        <v>0.56000000000000005</v>
      </c>
      <c r="E33" s="343">
        <f t="shared" ref="E33:E83" si="7">(D33*200)/1000</f>
        <v>0.11200000000000002</v>
      </c>
      <c r="F33" s="344"/>
      <c r="G33" s="156"/>
      <c r="H33" s="156"/>
      <c r="I33" s="205">
        <f t="shared" si="0"/>
        <v>0</v>
      </c>
      <c r="J33" s="206">
        <f t="shared" si="1"/>
        <v>0</v>
      </c>
      <c r="K33" s="206">
        <f t="shared" si="2"/>
        <v>0</v>
      </c>
      <c r="L33" s="185">
        <f t="shared" si="3"/>
        <v>0</v>
      </c>
      <c r="M33" s="207">
        <f>C32*G33</f>
        <v>0</v>
      </c>
      <c r="N33" s="207">
        <f>C32*H33</f>
        <v>0</v>
      </c>
      <c r="O33" s="186">
        <f t="shared" si="4"/>
        <v>0</v>
      </c>
      <c r="P33" s="162"/>
      <c r="Q33" s="163" t="s">
        <v>201</v>
      </c>
      <c r="R33" s="154">
        <f t="shared" si="6"/>
        <v>0</v>
      </c>
    </row>
    <row r="34" spans="2:18">
      <c r="B34" s="339"/>
      <c r="C34" s="335">
        <v>1</v>
      </c>
      <c r="D34" s="208">
        <v>0.35</v>
      </c>
      <c r="E34" s="350">
        <f t="shared" si="7"/>
        <v>7.0000000000000007E-2</v>
      </c>
      <c r="F34" s="351"/>
      <c r="G34" s="156"/>
      <c r="H34" s="156"/>
      <c r="I34" s="209">
        <f t="shared" si="0"/>
        <v>0</v>
      </c>
      <c r="J34" s="210">
        <f t="shared" si="1"/>
        <v>0</v>
      </c>
      <c r="K34" s="210">
        <f t="shared" si="2"/>
        <v>0</v>
      </c>
      <c r="L34" s="211">
        <f t="shared" si="3"/>
        <v>0</v>
      </c>
      <c r="M34" s="212">
        <f>C34*G34</f>
        <v>0</v>
      </c>
      <c r="N34" s="212">
        <f>C34*H34</f>
        <v>0</v>
      </c>
      <c r="O34" s="213">
        <f t="shared" si="4"/>
        <v>0</v>
      </c>
      <c r="P34" s="162" t="s">
        <v>201</v>
      </c>
      <c r="Q34" s="163"/>
      <c r="R34" s="154">
        <f t="shared" si="6"/>
        <v>0</v>
      </c>
    </row>
    <row r="35" spans="2:18">
      <c r="B35" s="339"/>
      <c r="C35" s="332"/>
      <c r="D35" s="214">
        <v>0.56000000000000005</v>
      </c>
      <c r="E35" s="343">
        <f t="shared" si="7"/>
        <v>0.11200000000000002</v>
      </c>
      <c r="F35" s="344"/>
      <c r="G35" s="156"/>
      <c r="H35" s="156"/>
      <c r="I35" s="184">
        <f t="shared" si="0"/>
        <v>0</v>
      </c>
      <c r="J35" s="206">
        <f t="shared" si="1"/>
        <v>0</v>
      </c>
      <c r="K35" s="206">
        <f t="shared" si="2"/>
        <v>0</v>
      </c>
      <c r="L35" s="185">
        <f t="shared" si="3"/>
        <v>0</v>
      </c>
      <c r="M35" s="207">
        <f>C34*G35</f>
        <v>0</v>
      </c>
      <c r="N35" s="207">
        <f>C34*H35</f>
        <v>0</v>
      </c>
      <c r="O35" s="186">
        <f t="shared" si="4"/>
        <v>0</v>
      </c>
      <c r="P35" s="162"/>
      <c r="Q35" s="163" t="s">
        <v>201</v>
      </c>
      <c r="R35" s="154">
        <f t="shared" si="6"/>
        <v>0</v>
      </c>
    </row>
    <row r="36" spans="2:18">
      <c r="B36" s="339"/>
      <c r="C36" s="335">
        <v>1.3</v>
      </c>
      <c r="D36" s="165">
        <v>0.41</v>
      </c>
      <c r="E36" s="352">
        <f t="shared" si="7"/>
        <v>8.2000000000000003E-2</v>
      </c>
      <c r="F36" s="353"/>
      <c r="G36" s="156"/>
      <c r="H36" s="156"/>
      <c r="I36" s="166">
        <f t="shared" si="0"/>
        <v>0</v>
      </c>
      <c r="J36" s="210">
        <f t="shared" si="1"/>
        <v>0</v>
      </c>
      <c r="K36" s="210">
        <f t="shared" si="2"/>
        <v>0</v>
      </c>
      <c r="L36" s="168">
        <f t="shared" si="3"/>
        <v>0</v>
      </c>
      <c r="M36" s="212">
        <f>C36*G36</f>
        <v>0</v>
      </c>
      <c r="N36" s="212">
        <f>C36*H36</f>
        <v>0</v>
      </c>
      <c r="O36" s="170">
        <f t="shared" si="4"/>
        <v>0</v>
      </c>
      <c r="P36" s="162" t="s">
        <v>201</v>
      </c>
      <c r="Q36" s="163"/>
      <c r="R36" s="154">
        <f t="shared" si="6"/>
        <v>0</v>
      </c>
    </row>
    <row r="37" spans="2:18" ht="13.5" thickBot="1">
      <c r="B37" s="340"/>
      <c r="C37" s="345"/>
      <c r="D37" s="215">
        <v>0.63</v>
      </c>
      <c r="E37" s="354">
        <f t="shared" si="7"/>
        <v>0.126</v>
      </c>
      <c r="F37" s="355"/>
      <c r="G37" s="192"/>
      <c r="H37" s="192"/>
      <c r="I37" s="216">
        <f t="shared" si="0"/>
        <v>0</v>
      </c>
      <c r="J37" s="217">
        <f t="shared" si="1"/>
        <v>0</v>
      </c>
      <c r="K37" s="217">
        <f t="shared" si="2"/>
        <v>0</v>
      </c>
      <c r="L37" s="218">
        <f t="shared" si="3"/>
        <v>0</v>
      </c>
      <c r="M37" s="219">
        <f>C36*G37</f>
        <v>0</v>
      </c>
      <c r="N37" s="219">
        <f>C36*H37</f>
        <v>0</v>
      </c>
      <c r="O37" s="220">
        <f t="shared" si="4"/>
        <v>0</v>
      </c>
      <c r="P37" s="144"/>
      <c r="Q37" s="145" t="s">
        <v>201</v>
      </c>
      <c r="R37" s="154">
        <f t="shared" si="6"/>
        <v>0</v>
      </c>
    </row>
    <row r="38" spans="2:18" ht="13.5" customHeight="1">
      <c r="B38" s="338" t="s">
        <v>203</v>
      </c>
      <c r="C38" s="328">
        <v>0.8</v>
      </c>
      <c r="D38" s="198">
        <v>0.26</v>
      </c>
      <c r="E38" s="348">
        <f t="shared" si="7"/>
        <v>5.1999999999999998E-2</v>
      </c>
      <c r="F38" s="349"/>
      <c r="G38" s="148"/>
      <c r="H38" s="148"/>
      <c r="I38" s="199">
        <f t="shared" si="0"/>
        <v>0</v>
      </c>
      <c r="J38" s="200">
        <f t="shared" si="1"/>
        <v>0</v>
      </c>
      <c r="K38" s="200">
        <f t="shared" si="2"/>
        <v>0</v>
      </c>
      <c r="L38" s="201">
        <f t="shared" si="3"/>
        <v>0</v>
      </c>
      <c r="M38" s="202">
        <f>C38*G38</f>
        <v>0</v>
      </c>
      <c r="N38" s="202">
        <f>C38*H38</f>
        <v>0</v>
      </c>
      <c r="O38" s="203">
        <f t="shared" si="4"/>
        <v>0</v>
      </c>
      <c r="P38" s="138" t="s">
        <v>201</v>
      </c>
      <c r="Q38" s="139"/>
      <c r="R38" s="154">
        <f t="shared" si="6"/>
        <v>0</v>
      </c>
    </row>
    <row r="39" spans="2:18">
      <c r="B39" s="339"/>
      <c r="C39" s="332"/>
      <c r="D39" s="204">
        <v>0.39</v>
      </c>
      <c r="E39" s="343">
        <f t="shared" si="7"/>
        <v>7.8E-2</v>
      </c>
      <c r="F39" s="344"/>
      <c r="G39" s="156"/>
      <c r="H39" s="156"/>
      <c r="I39" s="205">
        <f t="shared" si="0"/>
        <v>0</v>
      </c>
      <c r="J39" s="206">
        <f t="shared" si="1"/>
        <v>0</v>
      </c>
      <c r="K39" s="206">
        <f t="shared" si="2"/>
        <v>0</v>
      </c>
      <c r="L39" s="185">
        <f t="shared" si="3"/>
        <v>0</v>
      </c>
      <c r="M39" s="207">
        <f>C38*G39</f>
        <v>0</v>
      </c>
      <c r="N39" s="207">
        <f>C38*H39</f>
        <v>0</v>
      </c>
      <c r="O39" s="186">
        <f t="shared" si="4"/>
        <v>0</v>
      </c>
      <c r="P39" s="162"/>
      <c r="Q39" s="163" t="s">
        <v>201</v>
      </c>
      <c r="R39" s="154">
        <f t="shared" si="6"/>
        <v>0</v>
      </c>
    </row>
    <row r="40" spans="2:18">
      <c r="B40" s="339"/>
      <c r="C40" s="335">
        <v>1</v>
      </c>
      <c r="D40" s="165">
        <v>0.26</v>
      </c>
      <c r="E40" s="352">
        <f t="shared" si="7"/>
        <v>5.1999999999999998E-2</v>
      </c>
      <c r="F40" s="353"/>
      <c r="G40" s="156"/>
      <c r="H40" s="156"/>
      <c r="I40" s="166">
        <f t="shared" si="0"/>
        <v>0</v>
      </c>
      <c r="J40" s="210">
        <f t="shared" si="1"/>
        <v>0</v>
      </c>
      <c r="K40" s="210">
        <f t="shared" si="2"/>
        <v>0</v>
      </c>
      <c r="L40" s="168">
        <f t="shared" si="3"/>
        <v>0</v>
      </c>
      <c r="M40" s="212">
        <f>C40*G40</f>
        <v>0</v>
      </c>
      <c r="N40" s="212">
        <f>C40*H40</f>
        <v>0</v>
      </c>
      <c r="O40" s="170">
        <f t="shared" si="4"/>
        <v>0</v>
      </c>
      <c r="P40" s="162" t="s">
        <v>201</v>
      </c>
      <c r="Q40" s="163"/>
      <c r="R40" s="154">
        <f t="shared" si="6"/>
        <v>0</v>
      </c>
    </row>
    <row r="41" spans="2:18" ht="13.5" thickBot="1">
      <c r="B41" s="340"/>
      <c r="C41" s="345"/>
      <c r="D41" s="215">
        <v>0.39</v>
      </c>
      <c r="E41" s="354">
        <f t="shared" si="7"/>
        <v>7.8E-2</v>
      </c>
      <c r="F41" s="355"/>
      <c r="G41" s="192"/>
      <c r="H41" s="192"/>
      <c r="I41" s="216">
        <f t="shared" si="0"/>
        <v>0</v>
      </c>
      <c r="J41" s="217">
        <f t="shared" si="1"/>
        <v>0</v>
      </c>
      <c r="K41" s="217">
        <f t="shared" si="2"/>
        <v>0</v>
      </c>
      <c r="L41" s="218">
        <f t="shared" si="3"/>
        <v>0</v>
      </c>
      <c r="M41" s="219">
        <f>C40*G41</f>
        <v>0</v>
      </c>
      <c r="N41" s="219">
        <f>C40*H41</f>
        <v>0</v>
      </c>
      <c r="O41" s="220">
        <f t="shared" si="4"/>
        <v>0</v>
      </c>
      <c r="P41" s="144"/>
      <c r="Q41" s="145" t="s">
        <v>201</v>
      </c>
      <c r="R41" s="154">
        <f t="shared" si="6"/>
        <v>0</v>
      </c>
    </row>
    <row r="42" spans="2:18">
      <c r="B42" s="321" t="s">
        <v>204</v>
      </c>
      <c r="C42" s="328">
        <v>1</v>
      </c>
      <c r="D42" s="221">
        <v>0.42</v>
      </c>
      <c r="E42" s="360">
        <f t="shared" si="7"/>
        <v>8.4000000000000005E-2</v>
      </c>
      <c r="F42" s="361"/>
      <c r="G42" s="148"/>
      <c r="H42" s="148"/>
      <c r="I42" s="222">
        <f t="shared" si="0"/>
        <v>0</v>
      </c>
      <c r="J42" s="200">
        <f t="shared" si="1"/>
        <v>0</v>
      </c>
      <c r="K42" s="200">
        <f t="shared" si="2"/>
        <v>0</v>
      </c>
      <c r="L42" s="223">
        <f t="shared" si="3"/>
        <v>0</v>
      </c>
      <c r="M42" s="202">
        <f>C42*G42</f>
        <v>0</v>
      </c>
      <c r="N42" s="202">
        <f>C42*H42</f>
        <v>0</v>
      </c>
      <c r="O42" s="224">
        <f t="shared" si="4"/>
        <v>0</v>
      </c>
      <c r="P42" s="138" t="s">
        <v>201</v>
      </c>
      <c r="Q42" s="139"/>
      <c r="R42" s="154">
        <f t="shared" si="6"/>
        <v>0</v>
      </c>
    </row>
    <row r="43" spans="2:18">
      <c r="B43" s="358"/>
      <c r="C43" s="332"/>
      <c r="D43" s="155">
        <v>0.45200000000000001</v>
      </c>
      <c r="E43" s="329">
        <f t="shared" si="7"/>
        <v>9.0400000000000008E-2</v>
      </c>
      <c r="F43" s="330"/>
      <c r="G43" s="156"/>
      <c r="H43" s="156"/>
      <c r="I43" s="171">
        <f t="shared" si="0"/>
        <v>0</v>
      </c>
      <c r="J43" s="158">
        <f t="shared" si="1"/>
        <v>0</v>
      </c>
      <c r="K43" s="158">
        <f t="shared" si="2"/>
        <v>0</v>
      </c>
      <c r="L43" s="172">
        <f t="shared" si="3"/>
        <v>0</v>
      </c>
      <c r="M43" s="160">
        <f>C42*G43</f>
        <v>0</v>
      </c>
      <c r="N43" s="160">
        <f>C42*H43</f>
        <v>0</v>
      </c>
      <c r="O43" s="173">
        <f t="shared" si="4"/>
        <v>0</v>
      </c>
      <c r="P43" s="162"/>
      <c r="Q43" s="163" t="s">
        <v>201</v>
      </c>
      <c r="R43" s="154">
        <f t="shared" si="6"/>
        <v>0</v>
      </c>
    </row>
    <row r="44" spans="2:18">
      <c r="B44" s="359"/>
      <c r="C44" s="335">
        <v>1.3</v>
      </c>
      <c r="D44" s="225">
        <v>0.42</v>
      </c>
      <c r="E44" s="356">
        <f t="shared" si="7"/>
        <v>8.4000000000000005E-2</v>
      </c>
      <c r="F44" s="357"/>
      <c r="G44" s="156"/>
      <c r="H44" s="156"/>
      <c r="I44" s="226">
        <f t="shared" si="0"/>
        <v>0</v>
      </c>
      <c r="J44" s="210">
        <f t="shared" si="1"/>
        <v>0</v>
      </c>
      <c r="K44" s="210">
        <f t="shared" si="2"/>
        <v>0</v>
      </c>
      <c r="L44" s="227">
        <f t="shared" si="3"/>
        <v>0</v>
      </c>
      <c r="M44" s="212">
        <f>C44*G44</f>
        <v>0</v>
      </c>
      <c r="N44" s="212">
        <f>C44*H44</f>
        <v>0</v>
      </c>
      <c r="O44" s="228">
        <f t="shared" si="4"/>
        <v>0</v>
      </c>
      <c r="P44" s="162" t="s">
        <v>201</v>
      </c>
      <c r="Q44" s="163"/>
      <c r="R44" s="154">
        <f t="shared" si="6"/>
        <v>0</v>
      </c>
    </row>
    <row r="45" spans="2:18">
      <c r="B45" s="359"/>
      <c r="C45" s="332"/>
      <c r="D45" s="155">
        <v>0.45200000000000001</v>
      </c>
      <c r="E45" s="329">
        <f t="shared" si="7"/>
        <v>9.0400000000000008E-2</v>
      </c>
      <c r="F45" s="330"/>
      <c r="G45" s="156"/>
      <c r="H45" s="156"/>
      <c r="I45" s="171">
        <f t="shared" si="0"/>
        <v>0</v>
      </c>
      <c r="J45" s="158">
        <f t="shared" si="1"/>
        <v>0</v>
      </c>
      <c r="K45" s="158">
        <f t="shared" si="2"/>
        <v>0</v>
      </c>
      <c r="L45" s="172">
        <f t="shared" si="3"/>
        <v>0</v>
      </c>
      <c r="M45" s="160">
        <f>C44*G45</f>
        <v>0</v>
      </c>
      <c r="N45" s="160">
        <f>C44*H45</f>
        <v>0</v>
      </c>
      <c r="O45" s="173">
        <f t="shared" si="4"/>
        <v>0</v>
      </c>
      <c r="P45" s="162"/>
      <c r="Q45" s="163" t="s">
        <v>201</v>
      </c>
      <c r="R45" s="154">
        <f t="shared" si="6"/>
        <v>0</v>
      </c>
    </row>
    <row r="46" spans="2:18">
      <c r="B46" s="359"/>
      <c r="C46" s="335">
        <v>1.6</v>
      </c>
      <c r="D46" s="225">
        <v>0.42</v>
      </c>
      <c r="E46" s="356">
        <f t="shared" si="7"/>
        <v>8.4000000000000005E-2</v>
      </c>
      <c r="F46" s="357"/>
      <c r="G46" s="156"/>
      <c r="H46" s="156"/>
      <c r="I46" s="226">
        <f t="shared" si="0"/>
        <v>0</v>
      </c>
      <c r="J46" s="210">
        <f t="shared" si="1"/>
        <v>0</v>
      </c>
      <c r="K46" s="210">
        <f t="shared" si="2"/>
        <v>0</v>
      </c>
      <c r="L46" s="227">
        <f t="shared" si="3"/>
        <v>0</v>
      </c>
      <c r="M46" s="212">
        <f>C46*G46</f>
        <v>0</v>
      </c>
      <c r="N46" s="212">
        <f>C46*H46</f>
        <v>0</v>
      </c>
      <c r="O46" s="228">
        <f t="shared" si="4"/>
        <v>0</v>
      </c>
      <c r="P46" s="162" t="s">
        <v>201</v>
      </c>
      <c r="Q46" s="163"/>
      <c r="R46" s="154">
        <f t="shared" si="6"/>
        <v>0</v>
      </c>
    </row>
    <row r="47" spans="2:18">
      <c r="B47" s="359"/>
      <c r="C47" s="332"/>
      <c r="D47" s="155">
        <v>0.56200000000000006</v>
      </c>
      <c r="E47" s="329">
        <f t="shared" si="7"/>
        <v>0.1124</v>
      </c>
      <c r="F47" s="330"/>
      <c r="G47" s="156"/>
      <c r="H47" s="156"/>
      <c r="I47" s="171">
        <f t="shared" si="0"/>
        <v>0</v>
      </c>
      <c r="J47" s="158">
        <f t="shared" si="1"/>
        <v>0</v>
      </c>
      <c r="K47" s="158">
        <f t="shared" si="2"/>
        <v>0</v>
      </c>
      <c r="L47" s="172">
        <f t="shared" si="3"/>
        <v>0</v>
      </c>
      <c r="M47" s="160">
        <f>C46*G47</f>
        <v>0</v>
      </c>
      <c r="N47" s="160">
        <f>C46*H47</f>
        <v>0</v>
      </c>
      <c r="O47" s="173">
        <f t="shared" si="4"/>
        <v>0</v>
      </c>
      <c r="P47" s="162"/>
      <c r="Q47" s="163" t="s">
        <v>201</v>
      </c>
      <c r="R47" s="154">
        <f t="shared" si="6"/>
        <v>0</v>
      </c>
    </row>
    <row r="48" spans="2:18">
      <c r="B48" s="359"/>
      <c r="C48" s="335">
        <v>2</v>
      </c>
      <c r="D48" s="225">
        <v>0.48</v>
      </c>
      <c r="E48" s="356">
        <f t="shared" si="7"/>
        <v>9.6000000000000002E-2</v>
      </c>
      <c r="F48" s="357"/>
      <c r="G48" s="156"/>
      <c r="H48" s="156"/>
      <c r="I48" s="226">
        <f t="shared" si="0"/>
        <v>0</v>
      </c>
      <c r="J48" s="210">
        <f t="shared" si="1"/>
        <v>0</v>
      </c>
      <c r="K48" s="210">
        <f t="shared" si="2"/>
        <v>0</v>
      </c>
      <c r="L48" s="227">
        <f t="shared" si="3"/>
        <v>0</v>
      </c>
      <c r="M48" s="212">
        <f>C48*G48</f>
        <v>0</v>
      </c>
      <c r="N48" s="212">
        <f>C48*H48</f>
        <v>0</v>
      </c>
      <c r="O48" s="228">
        <f t="shared" si="4"/>
        <v>0</v>
      </c>
      <c r="P48" s="162" t="s">
        <v>201</v>
      </c>
      <c r="Q48" s="163"/>
      <c r="R48" s="187"/>
    </row>
    <row r="49" spans="2:19">
      <c r="B49" s="359"/>
      <c r="C49" s="332"/>
      <c r="D49" s="155">
        <v>0.68200000000000005</v>
      </c>
      <c r="E49" s="329">
        <f t="shared" si="7"/>
        <v>0.13639999999999999</v>
      </c>
      <c r="F49" s="330"/>
      <c r="G49" s="156"/>
      <c r="H49" s="156"/>
      <c r="I49" s="171">
        <f t="shared" si="0"/>
        <v>0</v>
      </c>
      <c r="J49" s="158">
        <f t="shared" si="1"/>
        <v>0</v>
      </c>
      <c r="K49" s="158">
        <f t="shared" si="2"/>
        <v>0</v>
      </c>
      <c r="L49" s="172">
        <f t="shared" si="3"/>
        <v>0</v>
      </c>
      <c r="M49" s="160">
        <f>C48*G49</f>
        <v>0</v>
      </c>
      <c r="N49" s="160">
        <f>C48*H49</f>
        <v>0</v>
      </c>
      <c r="O49" s="173">
        <f t="shared" si="4"/>
        <v>0</v>
      </c>
      <c r="P49" s="162"/>
      <c r="Q49" s="163" t="s">
        <v>201</v>
      </c>
      <c r="R49" s="187"/>
    </row>
    <row r="50" spans="2:19">
      <c r="B50" s="359"/>
      <c r="C50" s="335">
        <v>2.5</v>
      </c>
      <c r="D50" s="225">
        <v>0.74</v>
      </c>
      <c r="E50" s="356">
        <f t="shared" si="7"/>
        <v>0.14799999999999999</v>
      </c>
      <c r="F50" s="357"/>
      <c r="G50" s="156"/>
      <c r="H50" s="156"/>
      <c r="I50" s="226">
        <f t="shared" si="0"/>
        <v>0</v>
      </c>
      <c r="J50" s="210">
        <f t="shared" si="1"/>
        <v>0</v>
      </c>
      <c r="K50" s="210">
        <f t="shared" si="2"/>
        <v>0</v>
      </c>
      <c r="L50" s="227">
        <f t="shared" si="3"/>
        <v>0</v>
      </c>
      <c r="M50" s="212">
        <f>C50*G50</f>
        <v>0</v>
      </c>
      <c r="N50" s="212">
        <f>C50*H50</f>
        <v>0</v>
      </c>
      <c r="O50" s="228">
        <f t="shared" si="4"/>
        <v>0</v>
      </c>
      <c r="P50" s="162" t="s">
        <v>201</v>
      </c>
      <c r="Q50" s="163"/>
      <c r="R50" s="187"/>
    </row>
    <row r="51" spans="2:19">
      <c r="B51" s="359"/>
      <c r="C51" s="332"/>
      <c r="D51" s="155">
        <v>0.74199999999999999</v>
      </c>
      <c r="E51" s="329">
        <f t="shared" si="7"/>
        <v>0.1484</v>
      </c>
      <c r="F51" s="330"/>
      <c r="G51" s="156"/>
      <c r="H51" s="156"/>
      <c r="I51" s="171">
        <f t="shared" si="0"/>
        <v>0</v>
      </c>
      <c r="J51" s="158">
        <f t="shared" si="1"/>
        <v>0</v>
      </c>
      <c r="K51" s="158">
        <f t="shared" si="2"/>
        <v>0</v>
      </c>
      <c r="L51" s="172">
        <f t="shared" si="3"/>
        <v>0</v>
      </c>
      <c r="M51" s="160">
        <f>C50*G51</f>
        <v>0</v>
      </c>
      <c r="N51" s="160">
        <f>C50*H51</f>
        <v>0</v>
      </c>
      <c r="O51" s="173">
        <f t="shared" si="4"/>
        <v>0</v>
      </c>
      <c r="P51" s="162"/>
      <c r="Q51" s="163" t="s">
        <v>201</v>
      </c>
      <c r="R51" s="187"/>
    </row>
    <row r="52" spans="2:19">
      <c r="B52" s="359"/>
      <c r="C52" s="335">
        <v>3</v>
      </c>
      <c r="D52" s="225">
        <v>0.74</v>
      </c>
      <c r="E52" s="356">
        <f t="shared" si="7"/>
        <v>0.14799999999999999</v>
      </c>
      <c r="F52" s="357"/>
      <c r="G52" s="156"/>
      <c r="H52" s="156"/>
      <c r="I52" s="226">
        <f t="shared" si="0"/>
        <v>0</v>
      </c>
      <c r="J52" s="210">
        <f t="shared" si="1"/>
        <v>0</v>
      </c>
      <c r="K52" s="210">
        <f t="shared" si="2"/>
        <v>0</v>
      </c>
      <c r="L52" s="227">
        <f t="shared" si="3"/>
        <v>0</v>
      </c>
      <c r="M52" s="212">
        <f>C52*G52</f>
        <v>0</v>
      </c>
      <c r="N52" s="212">
        <f>C52*H52</f>
        <v>0</v>
      </c>
      <c r="O52" s="228">
        <f t="shared" si="4"/>
        <v>0</v>
      </c>
      <c r="P52" s="162" t="s">
        <v>201</v>
      </c>
      <c r="Q52" s="163"/>
      <c r="R52" s="187"/>
    </row>
    <row r="53" spans="2:19" ht="13.5" thickBot="1">
      <c r="B53" s="322"/>
      <c r="C53" s="345"/>
      <c r="D53" s="191">
        <v>0.74199999999999999</v>
      </c>
      <c r="E53" s="346">
        <f t="shared" si="7"/>
        <v>0.1484</v>
      </c>
      <c r="F53" s="347"/>
      <c r="G53" s="192"/>
      <c r="H53" s="192"/>
      <c r="I53" s="193">
        <f t="shared" si="0"/>
        <v>0</v>
      </c>
      <c r="J53" s="194">
        <f t="shared" si="1"/>
        <v>0</v>
      </c>
      <c r="K53" s="194">
        <f t="shared" si="2"/>
        <v>0</v>
      </c>
      <c r="L53" s="195">
        <f t="shared" si="3"/>
        <v>0</v>
      </c>
      <c r="M53" s="196">
        <f>C52*G53</f>
        <v>0</v>
      </c>
      <c r="N53" s="196">
        <f>C52*H53</f>
        <v>0</v>
      </c>
      <c r="O53" s="197">
        <f t="shared" si="4"/>
        <v>0</v>
      </c>
      <c r="P53" s="144"/>
      <c r="Q53" s="145" t="s">
        <v>201</v>
      </c>
      <c r="R53" s="187"/>
    </row>
    <row r="54" spans="2:19" ht="13.5" customHeight="1">
      <c r="B54" s="338" t="s">
        <v>205</v>
      </c>
      <c r="C54" s="328">
        <v>1.3</v>
      </c>
      <c r="D54" s="198">
        <v>0.28999999999999998</v>
      </c>
      <c r="E54" s="348">
        <f t="shared" si="7"/>
        <v>5.7999999999999996E-2</v>
      </c>
      <c r="F54" s="349"/>
      <c r="G54" s="148"/>
      <c r="H54" s="148"/>
      <c r="I54" s="199">
        <f t="shared" si="0"/>
        <v>0</v>
      </c>
      <c r="J54" s="200">
        <f t="shared" si="1"/>
        <v>0</v>
      </c>
      <c r="K54" s="200">
        <f t="shared" si="2"/>
        <v>0</v>
      </c>
      <c r="L54" s="201">
        <f t="shared" si="3"/>
        <v>0</v>
      </c>
      <c r="M54" s="202">
        <f>C54*G54</f>
        <v>0</v>
      </c>
      <c r="N54" s="202">
        <f>C54*H54</f>
        <v>0</v>
      </c>
      <c r="O54" s="203">
        <f t="shared" si="4"/>
        <v>0</v>
      </c>
      <c r="P54" s="138" t="s">
        <v>201</v>
      </c>
      <c r="Q54" s="139"/>
      <c r="R54" s="154">
        <f t="shared" ref="R54:R65" si="8">IF(I54&gt;0,1,0)</f>
        <v>0</v>
      </c>
    </row>
    <row r="55" spans="2:19">
      <c r="B55" s="339"/>
      <c r="C55" s="332"/>
      <c r="D55" s="204">
        <v>0.502</v>
      </c>
      <c r="E55" s="343">
        <f t="shared" si="7"/>
        <v>0.1004</v>
      </c>
      <c r="F55" s="344"/>
      <c r="G55" s="156"/>
      <c r="H55" s="156"/>
      <c r="I55" s="205">
        <f t="shared" si="0"/>
        <v>0</v>
      </c>
      <c r="J55" s="206">
        <f t="shared" si="1"/>
        <v>0</v>
      </c>
      <c r="K55" s="206">
        <f t="shared" si="2"/>
        <v>0</v>
      </c>
      <c r="L55" s="185">
        <f t="shared" si="3"/>
        <v>0</v>
      </c>
      <c r="M55" s="207">
        <f>C54*G55</f>
        <v>0</v>
      </c>
      <c r="N55" s="207">
        <f>C54*H55</f>
        <v>0</v>
      </c>
      <c r="O55" s="186">
        <f t="shared" si="4"/>
        <v>0</v>
      </c>
      <c r="P55" s="162"/>
      <c r="Q55" s="163" t="s">
        <v>201</v>
      </c>
      <c r="R55" s="154">
        <f t="shared" si="8"/>
        <v>0</v>
      </c>
    </row>
    <row r="56" spans="2:19">
      <c r="B56" s="339"/>
      <c r="C56" s="335">
        <v>1.6</v>
      </c>
      <c r="D56" s="208">
        <v>0.28999999999999998</v>
      </c>
      <c r="E56" s="350">
        <f t="shared" si="7"/>
        <v>5.7999999999999996E-2</v>
      </c>
      <c r="F56" s="351"/>
      <c r="G56" s="156"/>
      <c r="H56" s="156"/>
      <c r="I56" s="209">
        <f t="shared" si="0"/>
        <v>0</v>
      </c>
      <c r="J56" s="210">
        <f t="shared" si="1"/>
        <v>0</v>
      </c>
      <c r="K56" s="210">
        <f t="shared" si="2"/>
        <v>0</v>
      </c>
      <c r="L56" s="211">
        <f t="shared" si="3"/>
        <v>0</v>
      </c>
      <c r="M56" s="212">
        <f>C56*G56</f>
        <v>0</v>
      </c>
      <c r="N56" s="212">
        <f>C56*H56</f>
        <v>0</v>
      </c>
      <c r="O56" s="213">
        <f t="shared" si="4"/>
        <v>0</v>
      </c>
      <c r="P56" s="162" t="s">
        <v>201</v>
      </c>
      <c r="Q56" s="163"/>
      <c r="R56" s="154">
        <f t="shared" si="8"/>
        <v>0</v>
      </c>
      <c r="S56" s="126">
        <v>0.46</v>
      </c>
    </row>
    <row r="57" spans="2:19">
      <c r="B57" s="339"/>
      <c r="C57" s="332"/>
      <c r="D57" s="214">
        <v>0.502</v>
      </c>
      <c r="E57" s="343">
        <f t="shared" si="7"/>
        <v>0.1004</v>
      </c>
      <c r="F57" s="344"/>
      <c r="G57" s="156"/>
      <c r="H57" s="156"/>
      <c r="I57" s="184">
        <f t="shared" si="0"/>
        <v>0</v>
      </c>
      <c r="J57" s="206">
        <f t="shared" si="1"/>
        <v>0</v>
      </c>
      <c r="K57" s="206">
        <f t="shared" si="2"/>
        <v>0</v>
      </c>
      <c r="L57" s="185">
        <f t="shared" si="3"/>
        <v>0</v>
      </c>
      <c r="M57" s="207">
        <f>C56*G57</f>
        <v>0</v>
      </c>
      <c r="N57" s="207">
        <f>C56*H57</f>
        <v>0</v>
      </c>
      <c r="O57" s="186">
        <f t="shared" si="4"/>
        <v>0</v>
      </c>
      <c r="P57" s="162"/>
      <c r="Q57" s="163" t="s">
        <v>201</v>
      </c>
      <c r="R57" s="154">
        <f t="shared" si="8"/>
        <v>0</v>
      </c>
      <c r="S57" s="126">
        <v>200</v>
      </c>
    </row>
    <row r="58" spans="2:19">
      <c r="B58" s="339"/>
      <c r="C58" s="335">
        <v>2</v>
      </c>
      <c r="D58" s="165">
        <v>0.31</v>
      </c>
      <c r="E58" s="352">
        <f t="shared" si="7"/>
        <v>6.2E-2</v>
      </c>
      <c r="F58" s="353"/>
      <c r="G58" s="156"/>
      <c r="H58" s="156"/>
      <c r="I58" s="166">
        <f t="shared" si="0"/>
        <v>0</v>
      </c>
      <c r="J58" s="210">
        <f t="shared" si="1"/>
        <v>0</v>
      </c>
      <c r="K58" s="210">
        <f t="shared" si="2"/>
        <v>0</v>
      </c>
      <c r="L58" s="168">
        <f t="shared" si="3"/>
        <v>0</v>
      </c>
      <c r="M58" s="212">
        <f>C58*G58</f>
        <v>0</v>
      </c>
      <c r="N58" s="212">
        <f>C58*H58</f>
        <v>0</v>
      </c>
      <c r="O58" s="170">
        <f t="shared" si="4"/>
        <v>0</v>
      </c>
      <c r="P58" s="162" t="s">
        <v>201</v>
      </c>
      <c r="Q58" s="163"/>
      <c r="R58" s="154">
        <f t="shared" si="8"/>
        <v>0</v>
      </c>
      <c r="S58" s="126">
        <f>S56*S57/1000</f>
        <v>9.1999999999999998E-2</v>
      </c>
    </row>
    <row r="59" spans="2:19">
      <c r="B59" s="339"/>
      <c r="C59" s="331"/>
      <c r="D59" s="229">
        <v>0.502</v>
      </c>
      <c r="E59" s="343">
        <f t="shared" si="7"/>
        <v>0.1004</v>
      </c>
      <c r="F59" s="344"/>
      <c r="G59" s="230"/>
      <c r="H59" s="230"/>
      <c r="I59" s="231">
        <f t="shared" si="0"/>
        <v>0</v>
      </c>
      <c r="J59" s="232">
        <f t="shared" si="1"/>
        <v>0</v>
      </c>
      <c r="K59" s="232">
        <f t="shared" si="2"/>
        <v>0</v>
      </c>
      <c r="L59" s="233">
        <f t="shared" si="3"/>
        <v>0</v>
      </c>
      <c r="M59" s="234">
        <f>C58*G59</f>
        <v>0</v>
      </c>
      <c r="N59" s="234">
        <f>C58*H59</f>
        <v>0</v>
      </c>
      <c r="O59" s="235">
        <f t="shared" si="4"/>
        <v>0</v>
      </c>
      <c r="P59" s="236"/>
      <c r="Q59" s="237" t="s">
        <v>201</v>
      </c>
      <c r="R59" s="154">
        <f t="shared" si="8"/>
        <v>0</v>
      </c>
    </row>
    <row r="60" spans="2:19" ht="13.5" customHeight="1">
      <c r="B60" s="339"/>
      <c r="C60" s="335">
        <v>2.5</v>
      </c>
      <c r="D60" s="208">
        <v>0.42</v>
      </c>
      <c r="E60" s="350">
        <f t="shared" si="7"/>
        <v>8.4000000000000005E-2</v>
      </c>
      <c r="F60" s="351"/>
      <c r="G60" s="156"/>
      <c r="H60" s="156"/>
      <c r="I60" s="209">
        <f t="shared" si="0"/>
        <v>0</v>
      </c>
      <c r="J60" s="210">
        <f t="shared" si="1"/>
        <v>0</v>
      </c>
      <c r="K60" s="210">
        <f t="shared" si="2"/>
        <v>0</v>
      </c>
      <c r="L60" s="211">
        <f t="shared" si="3"/>
        <v>0</v>
      </c>
      <c r="M60" s="212">
        <f>C60*G60</f>
        <v>0</v>
      </c>
      <c r="N60" s="212">
        <f>C60*H60</f>
        <v>0</v>
      </c>
      <c r="O60" s="213">
        <f t="shared" si="4"/>
        <v>0</v>
      </c>
      <c r="P60" s="162" t="s">
        <v>201</v>
      </c>
      <c r="Q60" s="163"/>
      <c r="R60" s="154">
        <f t="shared" si="8"/>
        <v>0</v>
      </c>
    </row>
    <row r="61" spans="2:19">
      <c r="B61" s="339"/>
      <c r="C61" s="332"/>
      <c r="D61" s="204">
        <v>0.72199999999999998</v>
      </c>
      <c r="E61" s="343">
        <f t="shared" si="7"/>
        <v>0.1444</v>
      </c>
      <c r="F61" s="344"/>
      <c r="G61" s="156"/>
      <c r="H61" s="156"/>
      <c r="I61" s="205">
        <f t="shared" si="0"/>
        <v>0</v>
      </c>
      <c r="J61" s="206">
        <f t="shared" si="1"/>
        <v>0</v>
      </c>
      <c r="K61" s="206">
        <f t="shared" si="2"/>
        <v>0</v>
      </c>
      <c r="L61" s="185">
        <f t="shared" si="3"/>
        <v>0</v>
      </c>
      <c r="M61" s="207">
        <f>C60*G61</f>
        <v>0</v>
      </c>
      <c r="N61" s="207">
        <f>C60*H61</f>
        <v>0</v>
      </c>
      <c r="O61" s="186">
        <f t="shared" si="4"/>
        <v>0</v>
      </c>
      <c r="P61" s="162"/>
      <c r="Q61" s="163" t="s">
        <v>201</v>
      </c>
      <c r="R61" s="154">
        <f t="shared" si="8"/>
        <v>0</v>
      </c>
    </row>
    <row r="62" spans="2:19">
      <c r="B62" s="339"/>
      <c r="C62" s="335">
        <v>3</v>
      </c>
      <c r="D62" s="208">
        <v>0.42</v>
      </c>
      <c r="E62" s="350">
        <f t="shared" si="7"/>
        <v>8.4000000000000005E-2</v>
      </c>
      <c r="F62" s="351"/>
      <c r="G62" s="156"/>
      <c r="H62" s="156"/>
      <c r="I62" s="209">
        <f t="shared" si="0"/>
        <v>0</v>
      </c>
      <c r="J62" s="210">
        <f t="shared" si="1"/>
        <v>0</v>
      </c>
      <c r="K62" s="210">
        <f t="shared" si="2"/>
        <v>0</v>
      </c>
      <c r="L62" s="211">
        <f t="shared" si="3"/>
        <v>0</v>
      </c>
      <c r="M62" s="212">
        <f>C62*G62</f>
        <v>0</v>
      </c>
      <c r="N62" s="212">
        <f>C62*H62</f>
        <v>0</v>
      </c>
      <c r="O62" s="213">
        <f t="shared" si="4"/>
        <v>0</v>
      </c>
      <c r="P62" s="162" t="s">
        <v>201</v>
      </c>
      <c r="Q62" s="163"/>
      <c r="R62" s="154">
        <f t="shared" si="8"/>
        <v>0</v>
      </c>
    </row>
    <row r="63" spans="2:19">
      <c r="B63" s="339"/>
      <c r="C63" s="332"/>
      <c r="D63" s="214">
        <v>0.72199999999999998</v>
      </c>
      <c r="E63" s="343">
        <f t="shared" si="7"/>
        <v>0.1444</v>
      </c>
      <c r="F63" s="344"/>
      <c r="G63" s="156"/>
      <c r="H63" s="156"/>
      <c r="I63" s="184">
        <f t="shared" si="0"/>
        <v>0</v>
      </c>
      <c r="J63" s="206">
        <f t="shared" si="1"/>
        <v>0</v>
      </c>
      <c r="K63" s="206">
        <f t="shared" si="2"/>
        <v>0</v>
      </c>
      <c r="L63" s="185">
        <f t="shared" si="3"/>
        <v>0</v>
      </c>
      <c r="M63" s="207">
        <f>C62*G63</f>
        <v>0</v>
      </c>
      <c r="N63" s="207">
        <f>C62*H63</f>
        <v>0</v>
      </c>
      <c r="O63" s="186">
        <f t="shared" si="4"/>
        <v>0</v>
      </c>
      <c r="P63" s="162"/>
      <c r="Q63" s="163" t="s">
        <v>201</v>
      </c>
      <c r="R63" s="154">
        <f t="shared" si="8"/>
        <v>0</v>
      </c>
    </row>
    <row r="64" spans="2:19">
      <c r="B64" s="339"/>
      <c r="C64" s="335">
        <v>3.2</v>
      </c>
      <c r="D64" s="165">
        <v>0.46</v>
      </c>
      <c r="E64" s="352">
        <f t="shared" si="7"/>
        <v>9.1999999999999998E-2</v>
      </c>
      <c r="F64" s="353"/>
      <c r="G64" s="156"/>
      <c r="H64" s="156"/>
      <c r="I64" s="166">
        <f t="shared" si="0"/>
        <v>0</v>
      </c>
      <c r="J64" s="210">
        <f t="shared" si="1"/>
        <v>0</v>
      </c>
      <c r="K64" s="210">
        <f t="shared" si="2"/>
        <v>0</v>
      </c>
      <c r="L64" s="168">
        <f t="shared" si="3"/>
        <v>0</v>
      </c>
      <c r="M64" s="212">
        <f>C64*G64</f>
        <v>0</v>
      </c>
      <c r="N64" s="212">
        <f>C64*H64</f>
        <v>0</v>
      </c>
      <c r="O64" s="170">
        <f t="shared" si="4"/>
        <v>0</v>
      </c>
      <c r="P64" s="162" t="s">
        <v>201</v>
      </c>
      <c r="Q64" s="163"/>
      <c r="R64" s="154">
        <f t="shared" si="8"/>
        <v>0</v>
      </c>
    </row>
    <row r="65" spans="2:19">
      <c r="B65" s="339"/>
      <c r="C65" s="332"/>
      <c r="D65" s="214">
        <v>0.76200000000000001</v>
      </c>
      <c r="E65" s="343">
        <f t="shared" si="7"/>
        <v>0.15240000000000001</v>
      </c>
      <c r="F65" s="344"/>
      <c r="G65" s="238"/>
      <c r="H65" s="238"/>
      <c r="I65" s="184">
        <f t="shared" si="0"/>
        <v>0</v>
      </c>
      <c r="J65" s="206">
        <f t="shared" si="1"/>
        <v>0</v>
      </c>
      <c r="K65" s="206">
        <f t="shared" si="2"/>
        <v>0</v>
      </c>
      <c r="L65" s="185">
        <f t="shared" si="3"/>
        <v>0</v>
      </c>
      <c r="M65" s="207">
        <f>C64*G65</f>
        <v>0</v>
      </c>
      <c r="N65" s="207">
        <f>C64*H65</f>
        <v>0</v>
      </c>
      <c r="O65" s="186">
        <f t="shared" si="4"/>
        <v>0</v>
      </c>
      <c r="P65" s="162"/>
      <c r="Q65" s="163" t="s">
        <v>201</v>
      </c>
      <c r="R65" s="154">
        <f t="shared" si="8"/>
        <v>0</v>
      </c>
    </row>
    <row r="66" spans="2:19" ht="13.5" customHeight="1">
      <c r="B66" s="339"/>
      <c r="C66" s="331">
        <v>4</v>
      </c>
      <c r="D66" s="239">
        <v>0.68</v>
      </c>
      <c r="E66" s="350">
        <v>0.13600000000000001</v>
      </c>
      <c r="F66" s="351"/>
      <c r="G66" s="176"/>
      <c r="H66" s="176"/>
      <c r="I66" s="240">
        <f t="shared" si="0"/>
        <v>0</v>
      </c>
      <c r="J66" s="241">
        <f t="shared" si="1"/>
        <v>0</v>
      </c>
      <c r="K66" s="241">
        <f t="shared" si="2"/>
        <v>0</v>
      </c>
      <c r="L66" s="242">
        <f t="shared" si="3"/>
        <v>0</v>
      </c>
      <c r="M66" s="243">
        <f>C66*G66</f>
        <v>0</v>
      </c>
      <c r="N66" s="243">
        <f>C66*H66</f>
        <v>0</v>
      </c>
      <c r="O66" s="244">
        <f t="shared" si="4"/>
        <v>0</v>
      </c>
      <c r="P66" s="182" t="s">
        <v>201</v>
      </c>
      <c r="Q66" s="183"/>
      <c r="R66" s="187"/>
    </row>
    <row r="67" spans="2:19">
      <c r="B67" s="339"/>
      <c r="C67" s="332"/>
      <c r="D67" s="204">
        <v>1.085</v>
      </c>
      <c r="E67" s="343">
        <v>0.217</v>
      </c>
      <c r="F67" s="344"/>
      <c r="G67" s="156"/>
      <c r="H67" s="156"/>
      <c r="I67" s="205">
        <f t="shared" si="0"/>
        <v>0</v>
      </c>
      <c r="J67" s="206">
        <f t="shared" si="1"/>
        <v>0</v>
      </c>
      <c r="K67" s="206">
        <f t="shared" si="2"/>
        <v>0</v>
      </c>
      <c r="L67" s="185">
        <f t="shared" si="3"/>
        <v>0</v>
      </c>
      <c r="M67" s="207">
        <f>C66*G67</f>
        <v>0</v>
      </c>
      <c r="N67" s="207">
        <f>C66*H67</f>
        <v>0</v>
      </c>
      <c r="O67" s="186">
        <f t="shared" si="4"/>
        <v>0</v>
      </c>
      <c r="P67" s="162"/>
      <c r="Q67" s="163" t="s">
        <v>201</v>
      </c>
      <c r="R67" s="187"/>
    </row>
    <row r="68" spans="2:19">
      <c r="B68" s="339"/>
      <c r="C68" s="335">
        <v>5</v>
      </c>
      <c r="D68" s="208">
        <v>0.76</v>
      </c>
      <c r="E68" s="350">
        <v>0.152</v>
      </c>
      <c r="F68" s="351"/>
      <c r="G68" s="156"/>
      <c r="H68" s="156"/>
      <c r="I68" s="209">
        <f t="shared" si="0"/>
        <v>0</v>
      </c>
      <c r="J68" s="210">
        <f t="shared" si="1"/>
        <v>0</v>
      </c>
      <c r="K68" s="210">
        <f t="shared" si="2"/>
        <v>0</v>
      </c>
      <c r="L68" s="211">
        <f t="shared" si="3"/>
        <v>0</v>
      </c>
      <c r="M68" s="212">
        <f>C68*G68</f>
        <v>0</v>
      </c>
      <c r="N68" s="212">
        <f>C68*H68</f>
        <v>0</v>
      </c>
      <c r="O68" s="213">
        <f t="shared" si="4"/>
        <v>0</v>
      </c>
      <c r="P68" s="162" t="s">
        <v>201</v>
      </c>
      <c r="Q68" s="163"/>
      <c r="R68" s="187"/>
    </row>
    <row r="69" spans="2:19">
      <c r="B69" s="339"/>
      <c r="C69" s="332"/>
      <c r="D69" s="214">
        <v>1.2049999999999998</v>
      </c>
      <c r="E69" s="343">
        <v>0.24099999999999999</v>
      </c>
      <c r="F69" s="344"/>
      <c r="G69" s="156"/>
      <c r="H69" s="156"/>
      <c r="I69" s="184">
        <f t="shared" si="0"/>
        <v>0</v>
      </c>
      <c r="J69" s="206">
        <f t="shared" si="1"/>
        <v>0</v>
      </c>
      <c r="K69" s="206">
        <f t="shared" si="2"/>
        <v>0</v>
      </c>
      <c r="L69" s="185">
        <f t="shared" si="3"/>
        <v>0</v>
      </c>
      <c r="M69" s="207">
        <f>C68*G69</f>
        <v>0</v>
      </c>
      <c r="N69" s="207">
        <f>C68*H69</f>
        <v>0</v>
      </c>
      <c r="O69" s="186">
        <f t="shared" si="4"/>
        <v>0</v>
      </c>
      <c r="P69" s="162"/>
      <c r="Q69" s="163" t="s">
        <v>201</v>
      </c>
      <c r="R69" s="187"/>
    </row>
    <row r="70" spans="2:19">
      <c r="B70" s="339"/>
      <c r="C70" s="335">
        <v>6</v>
      </c>
      <c r="D70" s="165">
        <v>0.98</v>
      </c>
      <c r="E70" s="352">
        <v>0.19600000000000001</v>
      </c>
      <c r="F70" s="353"/>
      <c r="G70" s="156"/>
      <c r="H70" s="156"/>
      <c r="I70" s="166">
        <f t="shared" si="0"/>
        <v>0</v>
      </c>
      <c r="J70" s="210">
        <f t="shared" si="1"/>
        <v>0</v>
      </c>
      <c r="K70" s="210">
        <f t="shared" si="2"/>
        <v>0</v>
      </c>
      <c r="L70" s="168">
        <f t="shared" si="3"/>
        <v>0</v>
      </c>
      <c r="M70" s="212">
        <f>C70*G70</f>
        <v>0</v>
      </c>
      <c r="N70" s="212">
        <f>C70*H70</f>
        <v>0</v>
      </c>
      <c r="O70" s="170">
        <f t="shared" si="4"/>
        <v>0</v>
      </c>
      <c r="P70" s="162" t="s">
        <v>201</v>
      </c>
      <c r="Q70" s="163"/>
      <c r="R70" s="187"/>
    </row>
    <row r="71" spans="2:19" ht="13.5" thickBot="1">
      <c r="B71" s="340"/>
      <c r="C71" s="345"/>
      <c r="D71" s="215">
        <v>1.2649999999999999</v>
      </c>
      <c r="E71" s="354">
        <v>0.253</v>
      </c>
      <c r="F71" s="355"/>
      <c r="G71" s="192"/>
      <c r="H71" s="192"/>
      <c r="I71" s="216">
        <f t="shared" si="0"/>
        <v>0</v>
      </c>
      <c r="J71" s="217">
        <f t="shared" si="1"/>
        <v>0</v>
      </c>
      <c r="K71" s="217">
        <f t="shared" si="2"/>
        <v>0</v>
      </c>
      <c r="L71" s="218">
        <f t="shared" si="3"/>
        <v>0</v>
      </c>
      <c r="M71" s="219">
        <f>C70*G71</f>
        <v>0</v>
      </c>
      <c r="N71" s="219">
        <f>C70*H71</f>
        <v>0</v>
      </c>
      <c r="O71" s="220">
        <f t="shared" si="4"/>
        <v>0</v>
      </c>
      <c r="P71" s="144"/>
      <c r="Q71" s="145" t="s">
        <v>201</v>
      </c>
      <c r="R71" s="187"/>
    </row>
    <row r="72" spans="2:19" ht="13.5" customHeight="1">
      <c r="B72" s="338" t="s">
        <v>206</v>
      </c>
      <c r="C72" s="328">
        <v>1.3</v>
      </c>
      <c r="D72" s="198">
        <v>0.35</v>
      </c>
      <c r="E72" s="348">
        <f t="shared" si="7"/>
        <v>7.0000000000000007E-2</v>
      </c>
      <c r="F72" s="349"/>
      <c r="G72" s="148"/>
      <c r="H72" s="148"/>
      <c r="I72" s="199">
        <f t="shared" si="0"/>
        <v>0</v>
      </c>
      <c r="J72" s="200">
        <f t="shared" si="1"/>
        <v>0</v>
      </c>
      <c r="K72" s="200">
        <f t="shared" si="2"/>
        <v>0</v>
      </c>
      <c r="L72" s="201">
        <f t="shared" si="3"/>
        <v>0</v>
      </c>
      <c r="M72" s="202">
        <f>C72*G72</f>
        <v>0</v>
      </c>
      <c r="N72" s="202">
        <f>C72*H72</f>
        <v>0</v>
      </c>
      <c r="O72" s="203">
        <f t="shared" si="4"/>
        <v>0</v>
      </c>
      <c r="P72" s="138" t="s">
        <v>201</v>
      </c>
      <c r="Q72" s="139"/>
      <c r="R72" s="154">
        <f t="shared" ref="R72:R83" si="9">IF(I72&gt;0,1,0)</f>
        <v>0</v>
      </c>
    </row>
    <row r="73" spans="2:19">
      <c r="B73" s="339"/>
      <c r="C73" s="332"/>
      <c r="D73" s="204">
        <v>0.57199999999999995</v>
      </c>
      <c r="E73" s="343">
        <f t="shared" si="7"/>
        <v>0.11439999999999999</v>
      </c>
      <c r="F73" s="344"/>
      <c r="G73" s="156"/>
      <c r="H73" s="156"/>
      <c r="I73" s="205">
        <f t="shared" si="0"/>
        <v>0</v>
      </c>
      <c r="J73" s="206">
        <f t="shared" si="1"/>
        <v>0</v>
      </c>
      <c r="K73" s="206">
        <f t="shared" si="2"/>
        <v>0</v>
      </c>
      <c r="L73" s="185">
        <f t="shared" si="3"/>
        <v>0</v>
      </c>
      <c r="M73" s="207">
        <f>C72*G73</f>
        <v>0</v>
      </c>
      <c r="N73" s="207">
        <f>C72*H73</f>
        <v>0</v>
      </c>
      <c r="O73" s="186">
        <f t="shared" si="4"/>
        <v>0</v>
      </c>
      <c r="P73" s="162"/>
      <c r="Q73" s="163" t="s">
        <v>201</v>
      </c>
      <c r="R73" s="154">
        <f t="shared" si="9"/>
        <v>0</v>
      </c>
    </row>
    <row r="74" spans="2:19">
      <c r="B74" s="339"/>
      <c r="C74" s="335">
        <v>1.6</v>
      </c>
      <c r="D74" s="208">
        <v>0.39</v>
      </c>
      <c r="E74" s="350">
        <f t="shared" si="7"/>
        <v>7.8E-2</v>
      </c>
      <c r="F74" s="351"/>
      <c r="G74" s="156"/>
      <c r="H74" s="156"/>
      <c r="I74" s="209">
        <f t="shared" si="0"/>
        <v>0</v>
      </c>
      <c r="J74" s="210">
        <f t="shared" si="1"/>
        <v>0</v>
      </c>
      <c r="K74" s="210">
        <f t="shared" si="2"/>
        <v>0</v>
      </c>
      <c r="L74" s="211">
        <f t="shared" si="3"/>
        <v>0</v>
      </c>
      <c r="M74" s="212">
        <f>C74*G74</f>
        <v>0</v>
      </c>
      <c r="N74" s="212">
        <f>C74*H74</f>
        <v>0</v>
      </c>
      <c r="O74" s="213">
        <f t="shared" si="4"/>
        <v>0</v>
      </c>
      <c r="P74" s="162" t="s">
        <v>201</v>
      </c>
      <c r="Q74" s="163"/>
      <c r="R74" s="154">
        <f t="shared" si="9"/>
        <v>0</v>
      </c>
      <c r="S74" s="126">
        <v>0.52</v>
      </c>
    </row>
    <row r="75" spans="2:19">
      <c r="B75" s="339"/>
      <c r="C75" s="332"/>
      <c r="D75" s="214">
        <v>0.57199999999999995</v>
      </c>
      <c r="E75" s="343">
        <f t="shared" si="7"/>
        <v>0.11439999999999999</v>
      </c>
      <c r="F75" s="344"/>
      <c r="G75" s="156"/>
      <c r="H75" s="156"/>
      <c r="I75" s="184">
        <f t="shared" si="0"/>
        <v>0</v>
      </c>
      <c r="J75" s="206">
        <f t="shared" si="1"/>
        <v>0</v>
      </c>
      <c r="K75" s="206">
        <f t="shared" si="2"/>
        <v>0</v>
      </c>
      <c r="L75" s="185">
        <f t="shared" si="3"/>
        <v>0</v>
      </c>
      <c r="M75" s="207">
        <f>C74*G75</f>
        <v>0</v>
      </c>
      <c r="N75" s="207">
        <f>C74*H75</f>
        <v>0</v>
      </c>
      <c r="O75" s="186">
        <f t="shared" si="4"/>
        <v>0</v>
      </c>
      <c r="P75" s="162"/>
      <c r="Q75" s="163" t="s">
        <v>201</v>
      </c>
      <c r="R75" s="154">
        <f t="shared" si="9"/>
        <v>0</v>
      </c>
      <c r="S75" s="126">
        <v>200</v>
      </c>
    </row>
    <row r="76" spans="2:19">
      <c r="B76" s="339"/>
      <c r="C76" s="335">
        <v>2</v>
      </c>
      <c r="D76" s="165">
        <v>0.39</v>
      </c>
      <c r="E76" s="352">
        <f t="shared" si="7"/>
        <v>7.8E-2</v>
      </c>
      <c r="F76" s="353"/>
      <c r="G76" s="156"/>
      <c r="H76" s="156"/>
      <c r="I76" s="166">
        <f t="shared" ref="I76:I127" si="10">G76+H76</f>
        <v>0</v>
      </c>
      <c r="J76" s="210">
        <f t="shared" ref="J76:J132" si="11">E76*G76</f>
        <v>0</v>
      </c>
      <c r="K76" s="210">
        <f t="shared" ref="K76:K132" si="12">E76*H76</f>
        <v>0</v>
      </c>
      <c r="L76" s="168">
        <f t="shared" ref="L76:L127" si="13">J76+K76</f>
        <v>0</v>
      </c>
      <c r="M76" s="212">
        <f>C76*G76</f>
        <v>0</v>
      </c>
      <c r="N76" s="212">
        <f>C76*H76</f>
        <v>0</v>
      </c>
      <c r="O76" s="170">
        <f t="shared" ref="O76:O132" si="14">M76+N76</f>
        <v>0</v>
      </c>
      <c r="P76" s="162" t="s">
        <v>201</v>
      </c>
      <c r="Q76" s="163"/>
      <c r="R76" s="154">
        <f t="shared" si="9"/>
        <v>0</v>
      </c>
      <c r="S76" s="126">
        <f>S74*S75/1000</f>
        <v>0.104</v>
      </c>
    </row>
    <row r="77" spans="2:19">
      <c r="B77" s="339"/>
      <c r="C77" s="331"/>
      <c r="D77" s="229">
        <v>0.63200000000000001</v>
      </c>
      <c r="E77" s="343">
        <f t="shared" si="7"/>
        <v>0.12640000000000001</v>
      </c>
      <c r="F77" s="344"/>
      <c r="G77" s="230"/>
      <c r="H77" s="230"/>
      <c r="I77" s="231">
        <f t="shared" si="10"/>
        <v>0</v>
      </c>
      <c r="J77" s="232">
        <f t="shared" si="11"/>
        <v>0</v>
      </c>
      <c r="K77" s="232">
        <f t="shared" si="12"/>
        <v>0</v>
      </c>
      <c r="L77" s="233">
        <f t="shared" si="13"/>
        <v>0</v>
      </c>
      <c r="M77" s="234">
        <f>C76*G77</f>
        <v>0</v>
      </c>
      <c r="N77" s="234">
        <f>C76*H77</f>
        <v>0</v>
      </c>
      <c r="O77" s="235">
        <f t="shared" si="14"/>
        <v>0</v>
      </c>
      <c r="P77" s="236"/>
      <c r="Q77" s="237" t="s">
        <v>201</v>
      </c>
      <c r="R77" s="154">
        <f t="shared" si="9"/>
        <v>0</v>
      </c>
    </row>
    <row r="78" spans="2:19" ht="13.5" customHeight="1">
      <c r="B78" s="339"/>
      <c r="C78" s="335">
        <v>2.5</v>
      </c>
      <c r="D78" s="208">
        <v>0.47</v>
      </c>
      <c r="E78" s="350">
        <f t="shared" si="7"/>
        <v>9.4E-2</v>
      </c>
      <c r="F78" s="351"/>
      <c r="G78" s="156"/>
      <c r="H78" s="156"/>
      <c r="I78" s="209">
        <f t="shared" si="10"/>
        <v>0</v>
      </c>
      <c r="J78" s="210">
        <f t="shared" si="11"/>
        <v>0</v>
      </c>
      <c r="K78" s="210">
        <f t="shared" si="12"/>
        <v>0</v>
      </c>
      <c r="L78" s="211">
        <f t="shared" si="13"/>
        <v>0</v>
      </c>
      <c r="M78" s="212">
        <f>C78*G78</f>
        <v>0</v>
      </c>
      <c r="N78" s="212">
        <f>C78*H78</f>
        <v>0</v>
      </c>
      <c r="O78" s="213">
        <f t="shared" si="14"/>
        <v>0</v>
      </c>
      <c r="P78" s="162" t="s">
        <v>201</v>
      </c>
      <c r="Q78" s="163"/>
      <c r="R78" s="154">
        <f t="shared" si="9"/>
        <v>0</v>
      </c>
    </row>
    <row r="79" spans="2:19">
      <c r="B79" s="339"/>
      <c r="C79" s="332"/>
      <c r="D79" s="204">
        <v>0.91200000000000003</v>
      </c>
      <c r="E79" s="343">
        <f t="shared" si="7"/>
        <v>0.18240000000000001</v>
      </c>
      <c r="F79" s="344"/>
      <c r="G79" s="156"/>
      <c r="H79" s="156"/>
      <c r="I79" s="205">
        <f t="shared" si="10"/>
        <v>0</v>
      </c>
      <c r="J79" s="206">
        <f t="shared" si="11"/>
        <v>0</v>
      </c>
      <c r="K79" s="206">
        <f t="shared" si="12"/>
        <v>0</v>
      </c>
      <c r="L79" s="185">
        <f t="shared" si="13"/>
        <v>0</v>
      </c>
      <c r="M79" s="207">
        <f>C78*G79</f>
        <v>0</v>
      </c>
      <c r="N79" s="207">
        <f>C78*H79</f>
        <v>0</v>
      </c>
      <c r="O79" s="186">
        <f t="shared" si="14"/>
        <v>0</v>
      </c>
      <c r="P79" s="162"/>
      <c r="Q79" s="163" t="s">
        <v>201</v>
      </c>
      <c r="R79" s="154">
        <f t="shared" si="9"/>
        <v>0</v>
      </c>
    </row>
    <row r="80" spans="2:19">
      <c r="B80" s="339"/>
      <c r="C80" s="335">
        <v>3</v>
      </c>
      <c r="D80" s="208">
        <v>0.52</v>
      </c>
      <c r="E80" s="350">
        <f t="shared" si="7"/>
        <v>0.104</v>
      </c>
      <c r="F80" s="351"/>
      <c r="G80" s="156"/>
      <c r="H80" s="156"/>
      <c r="I80" s="209">
        <f t="shared" si="10"/>
        <v>0</v>
      </c>
      <c r="J80" s="210">
        <f t="shared" si="11"/>
        <v>0</v>
      </c>
      <c r="K80" s="210">
        <f t="shared" si="12"/>
        <v>0</v>
      </c>
      <c r="L80" s="211">
        <f t="shared" si="13"/>
        <v>0</v>
      </c>
      <c r="M80" s="212">
        <f>C80*G80</f>
        <v>0</v>
      </c>
      <c r="N80" s="212">
        <f>C80*H80</f>
        <v>0</v>
      </c>
      <c r="O80" s="213">
        <f t="shared" si="14"/>
        <v>0</v>
      </c>
      <c r="P80" s="162" t="s">
        <v>201</v>
      </c>
      <c r="Q80" s="163"/>
      <c r="R80" s="154">
        <f t="shared" si="9"/>
        <v>0</v>
      </c>
    </row>
    <row r="81" spans="2:19">
      <c r="B81" s="339"/>
      <c r="C81" s="332"/>
      <c r="D81" s="214">
        <v>0.91200000000000003</v>
      </c>
      <c r="E81" s="343">
        <f t="shared" si="7"/>
        <v>0.18240000000000001</v>
      </c>
      <c r="F81" s="344"/>
      <c r="G81" s="156"/>
      <c r="H81" s="156"/>
      <c r="I81" s="184">
        <f t="shared" si="10"/>
        <v>0</v>
      </c>
      <c r="J81" s="206">
        <f t="shared" si="11"/>
        <v>0</v>
      </c>
      <c r="K81" s="206">
        <f t="shared" si="12"/>
        <v>0</v>
      </c>
      <c r="L81" s="185">
        <f t="shared" si="13"/>
        <v>0</v>
      </c>
      <c r="M81" s="207">
        <f>C80*G81</f>
        <v>0</v>
      </c>
      <c r="N81" s="207">
        <f>C80*H81</f>
        <v>0</v>
      </c>
      <c r="O81" s="186">
        <f t="shared" si="14"/>
        <v>0</v>
      </c>
      <c r="P81" s="162"/>
      <c r="Q81" s="163" t="s">
        <v>201</v>
      </c>
      <c r="R81" s="154">
        <f t="shared" si="9"/>
        <v>0</v>
      </c>
    </row>
    <row r="82" spans="2:19">
      <c r="B82" s="339"/>
      <c r="C82" s="335">
        <v>3.2</v>
      </c>
      <c r="D82" s="165">
        <v>0.52</v>
      </c>
      <c r="E82" s="352">
        <f t="shared" si="7"/>
        <v>0.104</v>
      </c>
      <c r="F82" s="353"/>
      <c r="G82" s="156"/>
      <c r="H82" s="156"/>
      <c r="I82" s="166">
        <f t="shared" si="10"/>
        <v>0</v>
      </c>
      <c r="J82" s="210">
        <f t="shared" si="11"/>
        <v>0</v>
      </c>
      <c r="K82" s="210">
        <f t="shared" si="12"/>
        <v>0</v>
      </c>
      <c r="L82" s="168">
        <f t="shared" si="13"/>
        <v>0</v>
      </c>
      <c r="M82" s="212">
        <f>C82*G82</f>
        <v>0</v>
      </c>
      <c r="N82" s="212">
        <f>C82*H82</f>
        <v>0</v>
      </c>
      <c r="O82" s="170">
        <f t="shared" si="14"/>
        <v>0</v>
      </c>
      <c r="P82" s="162" t="s">
        <v>201</v>
      </c>
      <c r="Q82" s="163"/>
      <c r="R82" s="154">
        <f t="shared" si="9"/>
        <v>0</v>
      </c>
    </row>
    <row r="83" spans="2:19">
      <c r="B83" s="339"/>
      <c r="C83" s="332"/>
      <c r="D83" s="214">
        <v>0.91200000000000003</v>
      </c>
      <c r="E83" s="343">
        <f t="shared" si="7"/>
        <v>0.18240000000000001</v>
      </c>
      <c r="F83" s="344"/>
      <c r="G83" s="238"/>
      <c r="H83" s="238"/>
      <c r="I83" s="184">
        <f t="shared" si="10"/>
        <v>0</v>
      </c>
      <c r="J83" s="206">
        <f t="shared" si="11"/>
        <v>0</v>
      </c>
      <c r="K83" s="206">
        <f t="shared" si="12"/>
        <v>0</v>
      </c>
      <c r="L83" s="185">
        <f t="shared" si="13"/>
        <v>0</v>
      </c>
      <c r="M83" s="207">
        <f>C82*G83</f>
        <v>0</v>
      </c>
      <c r="N83" s="207">
        <f>C82*H83</f>
        <v>0</v>
      </c>
      <c r="O83" s="186">
        <f t="shared" si="14"/>
        <v>0</v>
      </c>
      <c r="P83" s="162"/>
      <c r="Q83" s="163" t="s">
        <v>201</v>
      </c>
      <c r="R83" s="154">
        <f t="shared" si="9"/>
        <v>0</v>
      </c>
    </row>
    <row r="84" spans="2:19" ht="13.5" customHeight="1">
      <c r="B84" s="339"/>
      <c r="C84" s="331">
        <v>4</v>
      </c>
      <c r="D84" s="239">
        <v>0.73</v>
      </c>
      <c r="E84" s="350">
        <v>0.14599999999999999</v>
      </c>
      <c r="F84" s="351"/>
      <c r="G84" s="176"/>
      <c r="H84" s="176"/>
      <c r="I84" s="240">
        <f t="shared" si="10"/>
        <v>0</v>
      </c>
      <c r="J84" s="241">
        <f t="shared" si="11"/>
        <v>0</v>
      </c>
      <c r="K84" s="241">
        <f t="shared" si="12"/>
        <v>0</v>
      </c>
      <c r="L84" s="242">
        <f t="shared" si="13"/>
        <v>0</v>
      </c>
      <c r="M84" s="243">
        <f>C84*G84</f>
        <v>0</v>
      </c>
      <c r="N84" s="243">
        <f>C84*H84</f>
        <v>0</v>
      </c>
      <c r="O84" s="244">
        <f t="shared" si="14"/>
        <v>0</v>
      </c>
      <c r="P84" s="182" t="s">
        <v>201</v>
      </c>
      <c r="Q84" s="183"/>
      <c r="R84" s="187"/>
    </row>
    <row r="85" spans="2:19">
      <c r="B85" s="339"/>
      <c r="C85" s="332"/>
      <c r="D85" s="204">
        <v>1.105</v>
      </c>
      <c r="E85" s="343">
        <v>0.221</v>
      </c>
      <c r="F85" s="344"/>
      <c r="G85" s="156"/>
      <c r="H85" s="156"/>
      <c r="I85" s="205">
        <f t="shared" si="10"/>
        <v>0</v>
      </c>
      <c r="J85" s="206">
        <f t="shared" si="11"/>
        <v>0</v>
      </c>
      <c r="K85" s="206">
        <f t="shared" si="12"/>
        <v>0</v>
      </c>
      <c r="L85" s="185">
        <f t="shared" si="13"/>
        <v>0</v>
      </c>
      <c r="M85" s="207">
        <f>C84*G85</f>
        <v>0</v>
      </c>
      <c r="N85" s="207">
        <f>C84*H85</f>
        <v>0</v>
      </c>
      <c r="O85" s="186">
        <f t="shared" si="14"/>
        <v>0</v>
      </c>
      <c r="P85" s="162"/>
      <c r="Q85" s="163" t="s">
        <v>201</v>
      </c>
      <c r="R85" s="187"/>
    </row>
    <row r="86" spans="2:19">
      <c r="B86" s="339"/>
      <c r="C86" s="335">
        <v>5</v>
      </c>
      <c r="D86" s="208">
        <v>0.89</v>
      </c>
      <c r="E86" s="350">
        <v>0.17799999999999999</v>
      </c>
      <c r="F86" s="351"/>
      <c r="G86" s="156"/>
      <c r="H86" s="156"/>
      <c r="I86" s="209">
        <f t="shared" si="10"/>
        <v>0</v>
      </c>
      <c r="J86" s="210">
        <f t="shared" si="11"/>
        <v>0</v>
      </c>
      <c r="K86" s="210">
        <f t="shared" si="12"/>
        <v>0</v>
      </c>
      <c r="L86" s="211">
        <f t="shared" si="13"/>
        <v>0</v>
      </c>
      <c r="M86" s="212">
        <f>C86*G86</f>
        <v>0</v>
      </c>
      <c r="N86" s="212">
        <f>C86*H86</f>
        <v>0</v>
      </c>
      <c r="O86" s="213">
        <f t="shared" si="14"/>
        <v>0</v>
      </c>
      <c r="P86" s="162" t="s">
        <v>201</v>
      </c>
      <c r="Q86" s="163"/>
      <c r="R86" s="187"/>
    </row>
    <row r="87" spans="2:19">
      <c r="B87" s="339"/>
      <c r="C87" s="332"/>
      <c r="D87" s="214">
        <v>1.355</v>
      </c>
      <c r="E87" s="343">
        <v>0.27100000000000002</v>
      </c>
      <c r="F87" s="344"/>
      <c r="G87" s="156"/>
      <c r="H87" s="156"/>
      <c r="I87" s="184">
        <f t="shared" si="10"/>
        <v>0</v>
      </c>
      <c r="J87" s="206">
        <f t="shared" si="11"/>
        <v>0</v>
      </c>
      <c r="K87" s="206">
        <f t="shared" si="12"/>
        <v>0</v>
      </c>
      <c r="L87" s="185">
        <f t="shared" si="13"/>
        <v>0</v>
      </c>
      <c r="M87" s="207">
        <f>C86*G87</f>
        <v>0</v>
      </c>
      <c r="N87" s="207">
        <f>C86*H87</f>
        <v>0</v>
      </c>
      <c r="O87" s="186">
        <f t="shared" si="14"/>
        <v>0</v>
      </c>
      <c r="P87" s="162"/>
      <c r="Q87" s="163" t="s">
        <v>201</v>
      </c>
      <c r="R87" s="187"/>
    </row>
    <row r="88" spans="2:19">
      <c r="B88" s="339"/>
      <c r="C88" s="335">
        <v>6</v>
      </c>
      <c r="D88" s="165">
        <v>1</v>
      </c>
      <c r="E88" s="352">
        <v>0.2</v>
      </c>
      <c r="F88" s="353"/>
      <c r="G88" s="156"/>
      <c r="H88" s="156"/>
      <c r="I88" s="166">
        <f t="shared" si="10"/>
        <v>0</v>
      </c>
      <c r="J88" s="210">
        <f t="shared" si="11"/>
        <v>0</v>
      </c>
      <c r="K88" s="210">
        <f t="shared" si="12"/>
        <v>0</v>
      </c>
      <c r="L88" s="168">
        <f t="shared" si="13"/>
        <v>0</v>
      </c>
      <c r="M88" s="212">
        <f>C88*G88</f>
        <v>0</v>
      </c>
      <c r="N88" s="212">
        <f>C88*H88</f>
        <v>0</v>
      </c>
      <c r="O88" s="170">
        <f t="shared" si="14"/>
        <v>0</v>
      </c>
      <c r="P88" s="162" t="s">
        <v>201</v>
      </c>
      <c r="Q88" s="163"/>
      <c r="R88" s="187"/>
    </row>
    <row r="89" spans="2:19" ht="13.5" thickBot="1">
      <c r="B89" s="340"/>
      <c r="C89" s="345"/>
      <c r="D89" s="215">
        <v>1.3800000000000001</v>
      </c>
      <c r="E89" s="354">
        <v>0.27600000000000002</v>
      </c>
      <c r="F89" s="355"/>
      <c r="G89" s="192"/>
      <c r="H89" s="192"/>
      <c r="I89" s="216">
        <f t="shared" si="10"/>
        <v>0</v>
      </c>
      <c r="J89" s="217">
        <f t="shared" si="11"/>
        <v>0</v>
      </c>
      <c r="K89" s="217">
        <f t="shared" si="12"/>
        <v>0</v>
      </c>
      <c r="L89" s="218">
        <f t="shared" si="13"/>
        <v>0</v>
      </c>
      <c r="M89" s="219">
        <f>C88*G89</f>
        <v>0</v>
      </c>
      <c r="N89" s="219">
        <f>C88*H89</f>
        <v>0</v>
      </c>
      <c r="O89" s="220">
        <f t="shared" si="14"/>
        <v>0</v>
      </c>
      <c r="P89" s="144"/>
      <c r="Q89" s="145" t="s">
        <v>201</v>
      </c>
      <c r="R89" s="187"/>
    </row>
    <row r="90" spans="2:19">
      <c r="B90" s="321" t="s">
        <v>207</v>
      </c>
      <c r="C90" s="328">
        <v>0.8</v>
      </c>
      <c r="D90" s="221">
        <v>0.57200000000000006</v>
      </c>
      <c r="E90" s="362">
        <f t="shared" ref="E90:E97" si="15">(D90*200)/1000</f>
        <v>0.1144</v>
      </c>
      <c r="F90" s="363"/>
      <c r="G90" s="148"/>
      <c r="H90" s="148"/>
      <c r="I90" s="222">
        <f t="shared" si="10"/>
        <v>0</v>
      </c>
      <c r="J90" s="200">
        <f t="shared" si="11"/>
        <v>0</v>
      </c>
      <c r="K90" s="200">
        <f t="shared" si="12"/>
        <v>0</v>
      </c>
      <c r="L90" s="223">
        <f t="shared" si="13"/>
        <v>0</v>
      </c>
      <c r="M90" s="202">
        <f>C90*G90</f>
        <v>0</v>
      </c>
      <c r="N90" s="202">
        <f>C90*H90</f>
        <v>0</v>
      </c>
      <c r="O90" s="224">
        <f t="shared" si="14"/>
        <v>0</v>
      </c>
      <c r="P90" s="138" t="s">
        <v>201</v>
      </c>
      <c r="Q90" s="139"/>
      <c r="R90" s="154">
        <f t="shared" ref="R90:R103" si="16">IF(I90&gt;0,1,0)</f>
        <v>0</v>
      </c>
    </row>
    <row r="91" spans="2:19">
      <c r="B91" s="358"/>
      <c r="C91" s="332"/>
      <c r="D91" s="155">
        <v>0.88000000000000012</v>
      </c>
      <c r="E91" s="329">
        <f t="shared" si="15"/>
        <v>0.17600000000000002</v>
      </c>
      <c r="F91" s="330"/>
      <c r="G91" s="156"/>
      <c r="H91" s="156"/>
      <c r="I91" s="171">
        <f t="shared" si="10"/>
        <v>0</v>
      </c>
      <c r="J91" s="158">
        <f t="shared" si="11"/>
        <v>0</v>
      </c>
      <c r="K91" s="158">
        <f t="shared" si="12"/>
        <v>0</v>
      </c>
      <c r="L91" s="172">
        <f t="shared" si="13"/>
        <v>0</v>
      </c>
      <c r="M91" s="160">
        <f>C90*G91</f>
        <v>0</v>
      </c>
      <c r="N91" s="160">
        <f>C90*H91</f>
        <v>0</v>
      </c>
      <c r="O91" s="173">
        <f t="shared" si="14"/>
        <v>0</v>
      </c>
      <c r="P91" s="162"/>
      <c r="Q91" s="163" t="s">
        <v>201</v>
      </c>
      <c r="R91" s="154">
        <f t="shared" si="16"/>
        <v>0</v>
      </c>
    </row>
    <row r="92" spans="2:19">
      <c r="B92" s="359"/>
      <c r="C92" s="335">
        <v>1</v>
      </c>
      <c r="D92" s="225">
        <v>0.57200000000000006</v>
      </c>
      <c r="E92" s="364">
        <f t="shared" si="15"/>
        <v>0.1144</v>
      </c>
      <c r="F92" s="365"/>
      <c r="G92" s="156"/>
      <c r="H92" s="156"/>
      <c r="I92" s="226">
        <f t="shared" si="10"/>
        <v>0</v>
      </c>
      <c r="J92" s="210">
        <f t="shared" si="11"/>
        <v>0</v>
      </c>
      <c r="K92" s="210">
        <f t="shared" si="12"/>
        <v>0</v>
      </c>
      <c r="L92" s="227">
        <f t="shared" si="13"/>
        <v>0</v>
      </c>
      <c r="M92" s="212">
        <f>C92*G92</f>
        <v>0</v>
      </c>
      <c r="N92" s="212">
        <f>C92*H92</f>
        <v>0</v>
      </c>
      <c r="O92" s="228">
        <f t="shared" si="14"/>
        <v>0</v>
      </c>
      <c r="P92" s="162" t="s">
        <v>201</v>
      </c>
      <c r="Q92" s="163"/>
      <c r="R92" s="154">
        <f t="shared" si="16"/>
        <v>0</v>
      </c>
    </row>
    <row r="93" spans="2:19">
      <c r="B93" s="359"/>
      <c r="C93" s="332"/>
      <c r="D93" s="155">
        <v>0.88000000000000012</v>
      </c>
      <c r="E93" s="329">
        <f t="shared" si="15"/>
        <v>0.17600000000000002</v>
      </c>
      <c r="F93" s="330"/>
      <c r="G93" s="156"/>
      <c r="H93" s="156"/>
      <c r="I93" s="171">
        <f t="shared" si="10"/>
        <v>0</v>
      </c>
      <c r="J93" s="158">
        <f t="shared" si="11"/>
        <v>0</v>
      </c>
      <c r="K93" s="158">
        <f t="shared" si="12"/>
        <v>0</v>
      </c>
      <c r="L93" s="172">
        <f t="shared" si="13"/>
        <v>0</v>
      </c>
      <c r="M93" s="160">
        <f>C92*G93</f>
        <v>0</v>
      </c>
      <c r="N93" s="160">
        <f>C92*H93</f>
        <v>0</v>
      </c>
      <c r="O93" s="173">
        <f t="shared" si="14"/>
        <v>0</v>
      </c>
      <c r="P93" s="162"/>
      <c r="Q93" s="163" t="s">
        <v>201</v>
      </c>
      <c r="R93" s="154">
        <f t="shared" si="16"/>
        <v>0</v>
      </c>
    </row>
    <row r="94" spans="2:19">
      <c r="B94" s="359"/>
      <c r="C94" s="335">
        <v>1.3</v>
      </c>
      <c r="D94" s="225">
        <v>0.57200000000000006</v>
      </c>
      <c r="E94" s="364">
        <f t="shared" si="15"/>
        <v>0.1144</v>
      </c>
      <c r="F94" s="365"/>
      <c r="G94" s="156"/>
      <c r="H94" s="156"/>
      <c r="I94" s="226">
        <f t="shared" si="10"/>
        <v>0</v>
      </c>
      <c r="J94" s="210">
        <f t="shared" si="11"/>
        <v>0</v>
      </c>
      <c r="K94" s="210">
        <f t="shared" si="12"/>
        <v>0</v>
      </c>
      <c r="L94" s="227">
        <f t="shared" si="13"/>
        <v>0</v>
      </c>
      <c r="M94" s="212">
        <f>C94*G94</f>
        <v>0</v>
      </c>
      <c r="N94" s="212">
        <f>C94*H94</f>
        <v>0</v>
      </c>
      <c r="O94" s="228">
        <f t="shared" si="14"/>
        <v>0</v>
      </c>
      <c r="P94" s="162" t="s">
        <v>201</v>
      </c>
      <c r="Q94" s="163"/>
      <c r="R94" s="154">
        <f t="shared" si="16"/>
        <v>0</v>
      </c>
      <c r="S94" s="126">
        <v>1.4</v>
      </c>
    </row>
    <row r="95" spans="2:19">
      <c r="B95" s="359"/>
      <c r="C95" s="332"/>
      <c r="D95" s="155">
        <v>0.88000000000000012</v>
      </c>
      <c r="E95" s="329">
        <f t="shared" si="15"/>
        <v>0.17600000000000002</v>
      </c>
      <c r="F95" s="330"/>
      <c r="G95" s="156"/>
      <c r="H95" s="156"/>
      <c r="I95" s="171">
        <f t="shared" si="10"/>
        <v>0</v>
      </c>
      <c r="J95" s="158">
        <f t="shared" si="11"/>
        <v>0</v>
      </c>
      <c r="K95" s="158">
        <f t="shared" si="12"/>
        <v>0</v>
      </c>
      <c r="L95" s="172">
        <f t="shared" si="13"/>
        <v>0</v>
      </c>
      <c r="M95" s="160">
        <f>C94*G95</f>
        <v>0</v>
      </c>
      <c r="N95" s="160">
        <f>C94*H95</f>
        <v>0</v>
      </c>
      <c r="O95" s="173">
        <f t="shared" si="14"/>
        <v>0</v>
      </c>
      <c r="P95" s="162"/>
      <c r="Q95" s="163" t="s">
        <v>201</v>
      </c>
      <c r="R95" s="154">
        <f t="shared" si="16"/>
        <v>0</v>
      </c>
      <c r="S95" s="126">
        <v>200</v>
      </c>
    </row>
    <row r="96" spans="2:19">
      <c r="B96" s="359"/>
      <c r="C96" s="335">
        <v>1.6</v>
      </c>
      <c r="D96" s="225">
        <v>0.57200000000000006</v>
      </c>
      <c r="E96" s="364">
        <f t="shared" si="15"/>
        <v>0.1144</v>
      </c>
      <c r="F96" s="365"/>
      <c r="G96" s="156"/>
      <c r="H96" s="156"/>
      <c r="I96" s="226">
        <f t="shared" si="10"/>
        <v>0</v>
      </c>
      <c r="J96" s="210">
        <f t="shared" si="11"/>
        <v>0</v>
      </c>
      <c r="K96" s="210">
        <f t="shared" si="12"/>
        <v>0</v>
      </c>
      <c r="L96" s="227">
        <f t="shared" si="13"/>
        <v>0</v>
      </c>
      <c r="M96" s="212">
        <f>C96*G96</f>
        <v>0</v>
      </c>
      <c r="N96" s="212">
        <f>C96*H96</f>
        <v>0</v>
      </c>
      <c r="O96" s="228">
        <f t="shared" si="14"/>
        <v>0</v>
      </c>
      <c r="P96" s="162" t="s">
        <v>201</v>
      </c>
      <c r="Q96" s="163"/>
      <c r="R96" s="154">
        <f t="shared" si="16"/>
        <v>0</v>
      </c>
      <c r="S96" s="126">
        <f>S94*S95/1000</f>
        <v>0.28000000000000003</v>
      </c>
    </row>
    <row r="97" spans="2:18">
      <c r="B97" s="359"/>
      <c r="C97" s="332"/>
      <c r="D97" s="155">
        <v>0.88000000000000012</v>
      </c>
      <c r="E97" s="329">
        <f t="shared" si="15"/>
        <v>0.17600000000000002</v>
      </c>
      <c r="F97" s="330"/>
      <c r="G97" s="156"/>
      <c r="H97" s="156"/>
      <c r="I97" s="171">
        <f t="shared" si="10"/>
        <v>0</v>
      </c>
      <c r="J97" s="158">
        <f t="shared" si="11"/>
        <v>0</v>
      </c>
      <c r="K97" s="158">
        <f t="shared" si="12"/>
        <v>0</v>
      </c>
      <c r="L97" s="172">
        <f t="shared" si="13"/>
        <v>0</v>
      </c>
      <c r="M97" s="160">
        <f>C96*G97</f>
        <v>0</v>
      </c>
      <c r="N97" s="160">
        <f>C96*H97</f>
        <v>0</v>
      </c>
      <c r="O97" s="173">
        <f t="shared" si="14"/>
        <v>0</v>
      </c>
      <c r="P97" s="162"/>
      <c r="Q97" s="163" t="s">
        <v>201</v>
      </c>
      <c r="R97" s="154">
        <f t="shared" si="16"/>
        <v>0</v>
      </c>
    </row>
    <row r="98" spans="2:18">
      <c r="B98" s="359"/>
      <c r="C98" s="331">
        <v>2</v>
      </c>
      <c r="D98" s="245">
        <v>0.66</v>
      </c>
      <c r="E98" s="364">
        <v>0.13200000000000001</v>
      </c>
      <c r="F98" s="365"/>
      <c r="G98" s="176"/>
      <c r="H98" s="176"/>
      <c r="I98" s="246">
        <f t="shared" si="10"/>
        <v>0</v>
      </c>
      <c r="J98" s="241">
        <f t="shared" si="11"/>
        <v>0</v>
      </c>
      <c r="K98" s="241">
        <f t="shared" si="12"/>
        <v>0</v>
      </c>
      <c r="L98" s="247">
        <f t="shared" si="13"/>
        <v>0</v>
      </c>
      <c r="M98" s="243">
        <f>C98*G98</f>
        <v>0</v>
      </c>
      <c r="N98" s="243">
        <f>C98*H98</f>
        <v>0</v>
      </c>
      <c r="O98" s="248">
        <f t="shared" si="14"/>
        <v>0</v>
      </c>
      <c r="P98" s="182" t="s">
        <v>201</v>
      </c>
      <c r="Q98" s="183"/>
      <c r="R98" s="154">
        <f t="shared" si="16"/>
        <v>0</v>
      </c>
    </row>
    <row r="99" spans="2:18">
      <c r="B99" s="359"/>
      <c r="C99" s="332"/>
      <c r="D99" s="155">
        <v>0.88000000000000012</v>
      </c>
      <c r="E99" s="329">
        <v>0.17599999999999999</v>
      </c>
      <c r="F99" s="330"/>
      <c r="G99" s="156"/>
      <c r="H99" s="156"/>
      <c r="I99" s="171">
        <f t="shared" si="10"/>
        <v>0</v>
      </c>
      <c r="J99" s="158">
        <f t="shared" si="11"/>
        <v>0</v>
      </c>
      <c r="K99" s="158">
        <f t="shared" si="12"/>
        <v>0</v>
      </c>
      <c r="L99" s="172">
        <f t="shared" si="13"/>
        <v>0</v>
      </c>
      <c r="M99" s="160">
        <f>C98*G99</f>
        <v>0</v>
      </c>
      <c r="N99" s="160">
        <f>C98*H99</f>
        <v>0</v>
      </c>
      <c r="O99" s="173">
        <f t="shared" si="14"/>
        <v>0</v>
      </c>
      <c r="P99" s="162"/>
      <c r="Q99" s="163" t="s">
        <v>201</v>
      </c>
      <c r="R99" s="154">
        <f t="shared" si="16"/>
        <v>0</v>
      </c>
    </row>
    <row r="100" spans="2:18">
      <c r="B100" s="359"/>
      <c r="C100" s="335">
        <v>2.5</v>
      </c>
      <c r="D100" s="225">
        <v>0.80300000000000005</v>
      </c>
      <c r="E100" s="364">
        <v>0.161</v>
      </c>
      <c r="F100" s="365"/>
      <c r="G100" s="156"/>
      <c r="H100" s="156"/>
      <c r="I100" s="226">
        <f t="shared" si="10"/>
        <v>0</v>
      </c>
      <c r="J100" s="210">
        <f t="shared" si="11"/>
        <v>0</v>
      </c>
      <c r="K100" s="210">
        <f t="shared" si="12"/>
        <v>0</v>
      </c>
      <c r="L100" s="227">
        <f t="shared" si="13"/>
        <v>0</v>
      </c>
      <c r="M100" s="212">
        <f>C100*G100</f>
        <v>0</v>
      </c>
      <c r="N100" s="212">
        <f>C100*H100</f>
        <v>0</v>
      </c>
      <c r="O100" s="228">
        <f t="shared" si="14"/>
        <v>0</v>
      </c>
      <c r="P100" s="162" t="s">
        <v>201</v>
      </c>
      <c r="Q100" s="163"/>
      <c r="R100" s="154">
        <f t="shared" si="16"/>
        <v>0</v>
      </c>
    </row>
    <row r="101" spans="2:18">
      <c r="B101" s="359"/>
      <c r="C101" s="332"/>
      <c r="D101" s="155">
        <v>1.54</v>
      </c>
      <c r="E101" s="329">
        <v>0.308</v>
      </c>
      <c r="F101" s="330"/>
      <c r="G101" s="156"/>
      <c r="H101" s="156"/>
      <c r="I101" s="171">
        <f t="shared" si="10"/>
        <v>0</v>
      </c>
      <c r="J101" s="158">
        <f t="shared" si="11"/>
        <v>0</v>
      </c>
      <c r="K101" s="158">
        <f t="shared" si="12"/>
        <v>0</v>
      </c>
      <c r="L101" s="172">
        <f t="shared" si="13"/>
        <v>0</v>
      </c>
      <c r="M101" s="160">
        <f>C100*G101</f>
        <v>0</v>
      </c>
      <c r="N101" s="160">
        <f>C100*H101</f>
        <v>0</v>
      </c>
      <c r="O101" s="173">
        <f t="shared" si="14"/>
        <v>0</v>
      </c>
      <c r="P101" s="162"/>
      <c r="Q101" s="163" t="s">
        <v>201</v>
      </c>
      <c r="R101" s="154">
        <f t="shared" si="16"/>
        <v>0</v>
      </c>
    </row>
    <row r="102" spans="2:18">
      <c r="B102" s="359"/>
      <c r="C102" s="335">
        <v>3.2</v>
      </c>
      <c r="D102" s="225">
        <v>0.89100000000000013</v>
      </c>
      <c r="E102" s="364">
        <v>0.17799999999999999</v>
      </c>
      <c r="F102" s="365"/>
      <c r="G102" s="156"/>
      <c r="H102" s="156"/>
      <c r="I102" s="226">
        <f t="shared" si="10"/>
        <v>0</v>
      </c>
      <c r="J102" s="210">
        <f t="shared" si="11"/>
        <v>0</v>
      </c>
      <c r="K102" s="210">
        <f t="shared" si="12"/>
        <v>0</v>
      </c>
      <c r="L102" s="227">
        <f t="shared" si="13"/>
        <v>0</v>
      </c>
      <c r="M102" s="212">
        <f>C102*G102</f>
        <v>0</v>
      </c>
      <c r="N102" s="212">
        <f>C102*H102</f>
        <v>0</v>
      </c>
      <c r="O102" s="228">
        <f t="shared" si="14"/>
        <v>0</v>
      </c>
      <c r="P102" s="162" t="s">
        <v>201</v>
      </c>
      <c r="Q102" s="163"/>
      <c r="R102" s="154">
        <f t="shared" si="16"/>
        <v>0</v>
      </c>
    </row>
    <row r="103" spans="2:18">
      <c r="B103" s="359"/>
      <c r="C103" s="332"/>
      <c r="D103" s="155">
        <v>1.54</v>
      </c>
      <c r="E103" s="329">
        <v>0.308</v>
      </c>
      <c r="F103" s="330"/>
      <c r="G103" s="156"/>
      <c r="H103" s="156"/>
      <c r="I103" s="171">
        <f t="shared" si="10"/>
        <v>0</v>
      </c>
      <c r="J103" s="158">
        <f t="shared" si="11"/>
        <v>0</v>
      </c>
      <c r="K103" s="158">
        <f t="shared" si="12"/>
        <v>0</v>
      </c>
      <c r="L103" s="172">
        <f t="shared" si="13"/>
        <v>0</v>
      </c>
      <c r="M103" s="160">
        <f>C102*G103</f>
        <v>0</v>
      </c>
      <c r="N103" s="160">
        <f>C102*H103</f>
        <v>0</v>
      </c>
      <c r="O103" s="173">
        <f t="shared" si="14"/>
        <v>0</v>
      </c>
      <c r="P103" s="162"/>
      <c r="Q103" s="163" t="s">
        <v>201</v>
      </c>
      <c r="R103" s="154">
        <f t="shared" si="16"/>
        <v>0</v>
      </c>
    </row>
    <row r="104" spans="2:18">
      <c r="B104" s="359"/>
      <c r="C104" s="335">
        <v>4</v>
      </c>
      <c r="D104" s="225">
        <v>1.2100000000000002</v>
      </c>
      <c r="E104" s="364">
        <v>0.24199999999999999</v>
      </c>
      <c r="F104" s="365"/>
      <c r="G104" s="156"/>
      <c r="H104" s="156"/>
      <c r="I104" s="226">
        <f t="shared" si="10"/>
        <v>0</v>
      </c>
      <c r="J104" s="210">
        <f t="shared" si="11"/>
        <v>0</v>
      </c>
      <c r="K104" s="210">
        <f t="shared" si="12"/>
        <v>0</v>
      </c>
      <c r="L104" s="227">
        <f t="shared" si="13"/>
        <v>0</v>
      </c>
      <c r="M104" s="212">
        <f>C104*G104</f>
        <v>0</v>
      </c>
      <c r="N104" s="212">
        <f>C104*H104</f>
        <v>0</v>
      </c>
      <c r="O104" s="228">
        <f t="shared" si="14"/>
        <v>0</v>
      </c>
      <c r="P104" s="162" t="s">
        <v>201</v>
      </c>
      <c r="Q104" s="163"/>
      <c r="R104" s="187"/>
    </row>
    <row r="105" spans="2:18">
      <c r="B105" s="359"/>
      <c r="C105" s="332"/>
      <c r="D105" s="155">
        <v>2.2000000000000002</v>
      </c>
      <c r="E105" s="329">
        <v>0.44</v>
      </c>
      <c r="F105" s="330"/>
      <c r="G105" s="156"/>
      <c r="H105" s="156"/>
      <c r="I105" s="171">
        <f t="shared" si="10"/>
        <v>0</v>
      </c>
      <c r="J105" s="158">
        <f t="shared" si="11"/>
        <v>0</v>
      </c>
      <c r="K105" s="158">
        <f t="shared" si="12"/>
        <v>0</v>
      </c>
      <c r="L105" s="172">
        <f t="shared" si="13"/>
        <v>0</v>
      </c>
      <c r="M105" s="160">
        <f>C104*G105</f>
        <v>0</v>
      </c>
      <c r="N105" s="160">
        <f>C104*H105</f>
        <v>0</v>
      </c>
      <c r="O105" s="173">
        <f t="shared" si="14"/>
        <v>0</v>
      </c>
      <c r="P105" s="162"/>
      <c r="Q105" s="163" t="s">
        <v>201</v>
      </c>
      <c r="R105" s="187"/>
    </row>
    <row r="106" spans="2:18">
      <c r="B106" s="359"/>
      <c r="C106" s="335">
        <v>5</v>
      </c>
      <c r="D106" s="225">
        <v>1.4300000000000002</v>
      </c>
      <c r="E106" s="364">
        <v>0.28599999999999998</v>
      </c>
      <c r="F106" s="365"/>
      <c r="G106" s="156"/>
      <c r="H106" s="156"/>
      <c r="I106" s="226">
        <f t="shared" si="10"/>
        <v>0</v>
      </c>
      <c r="J106" s="210">
        <f t="shared" si="11"/>
        <v>0</v>
      </c>
      <c r="K106" s="210">
        <f t="shared" si="12"/>
        <v>0</v>
      </c>
      <c r="L106" s="227">
        <f t="shared" si="13"/>
        <v>0</v>
      </c>
      <c r="M106" s="212">
        <f>C106*G106</f>
        <v>0</v>
      </c>
      <c r="N106" s="212">
        <f>C106*H106</f>
        <v>0</v>
      </c>
      <c r="O106" s="228">
        <f t="shared" si="14"/>
        <v>0</v>
      </c>
      <c r="P106" s="162" t="s">
        <v>201</v>
      </c>
      <c r="Q106" s="163"/>
      <c r="R106" s="187"/>
    </row>
    <row r="107" spans="2:18">
      <c r="B107" s="359"/>
      <c r="C107" s="332"/>
      <c r="D107" s="155">
        <v>2.2000000000000002</v>
      </c>
      <c r="E107" s="329">
        <v>0.44</v>
      </c>
      <c r="F107" s="330"/>
      <c r="G107" s="156"/>
      <c r="H107" s="156"/>
      <c r="I107" s="171">
        <f t="shared" si="10"/>
        <v>0</v>
      </c>
      <c r="J107" s="158">
        <f t="shared" si="11"/>
        <v>0</v>
      </c>
      <c r="K107" s="158">
        <f t="shared" si="12"/>
        <v>0</v>
      </c>
      <c r="L107" s="172">
        <f t="shared" si="13"/>
        <v>0</v>
      </c>
      <c r="M107" s="160">
        <f>C106*G107</f>
        <v>0</v>
      </c>
      <c r="N107" s="160">
        <f>C106*H107</f>
        <v>0</v>
      </c>
      <c r="O107" s="173">
        <f t="shared" si="14"/>
        <v>0</v>
      </c>
      <c r="P107" s="162"/>
      <c r="Q107" s="163" t="s">
        <v>201</v>
      </c>
      <c r="R107" s="187"/>
    </row>
    <row r="108" spans="2:18">
      <c r="B108" s="359"/>
      <c r="C108" s="335">
        <v>6</v>
      </c>
      <c r="D108" s="225">
        <v>1.54</v>
      </c>
      <c r="E108" s="364">
        <v>0.308</v>
      </c>
      <c r="F108" s="365"/>
      <c r="G108" s="156"/>
      <c r="H108" s="156"/>
      <c r="I108" s="226">
        <f t="shared" si="10"/>
        <v>0</v>
      </c>
      <c r="J108" s="210">
        <f t="shared" si="11"/>
        <v>0</v>
      </c>
      <c r="K108" s="210">
        <f t="shared" si="12"/>
        <v>0</v>
      </c>
      <c r="L108" s="227">
        <f t="shared" si="13"/>
        <v>0</v>
      </c>
      <c r="M108" s="212">
        <f>C108*G108</f>
        <v>0</v>
      </c>
      <c r="N108" s="212">
        <f>C108*H108</f>
        <v>0</v>
      </c>
      <c r="O108" s="228">
        <f t="shared" si="14"/>
        <v>0</v>
      </c>
      <c r="P108" s="162" t="s">
        <v>201</v>
      </c>
      <c r="Q108" s="163"/>
      <c r="R108" s="187"/>
    </row>
    <row r="109" spans="2:18" ht="13.5" thickBot="1">
      <c r="B109" s="322"/>
      <c r="C109" s="345"/>
      <c r="D109" s="191">
        <v>2.2000000000000002</v>
      </c>
      <c r="E109" s="346">
        <v>0.44</v>
      </c>
      <c r="F109" s="347"/>
      <c r="G109" s="192"/>
      <c r="H109" s="192"/>
      <c r="I109" s="193">
        <f t="shared" si="10"/>
        <v>0</v>
      </c>
      <c r="J109" s="194">
        <f t="shared" si="11"/>
        <v>0</v>
      </c>
      <c r="K109" s="194">
        <f t="shared" si="12"/>
        <v>0</v>
      </c>
      <c r="L109" s="195">
        <f t="shared" si="13"/>
        <v>0</v>
      </c>
      <c r="M109" s="196">
        <f>C108*G109</f>
        <v>0</v>
      </c>
      <c r="N109" s="196">
        <f>C108*H109</f>
        <v>0</v>
      </c>
      <c r="O109" s="197">
        <f t="shared" si="14"/>
        <v>0</v>
      </c>
      <c r="P109" s="144"/>
      <c r="Q109" s="145" t="s">
        <v>201</v>
      </c>
      <c r="R109" s="187"/>
    </row>
    <row r="110" spans="2:18" ht="13.5" customHeight="1">
      <c r="B110" s="370" t="s">
        <v>208</v>
      </c>
      <c r="C110" s="328">
        <v>1</v>
      </c>
      <c r="D110" s="221">
        <v>0.93500000000000005</v>
      </c>
      <c r="E110" s="362">
        <f t="shared" ref="E110:E117" si="17">(D110*200)/1000</f>
        <v>0.187</v>
      </c>
      <c r="F110" s="363"/>
      <c r="G110" s="148"/>
      <c r="H110" s="148"/>
      <c r="I110" s="222">
        <f t="shared" si="10"/>
        <v>0</v>
      </c>
      <c r="J110" s="200">
        <f t="shared" si="11"/>
        <v>0</v>
      </c>
      <c r="K110" s="200">
        <f t="shared" si="12"/>
        <v>0</v>
      </c>
      <c r="L110" s="223">
        <f t="shared" si="13"/>
        <v>0</v>
      </c>
      <c r="M110" s="202">
        <f>C110*G110</f>
        <v>0</v>
      </c>
      <c r="N110" s="202">
        <f>C110*H110</f>
        <v>0</v>
      </c>
      <c r="O110" s="224">
        <f t="shared" si="14"/>
        <v>0</v>
      </c>
      <c r="P110" s="138" t="s">
        <v>201</v>
      </c>
      <c r="Q110" s="139"/>
      <c r="R110" s="154">
        <f t="shared" ref="R110:R121" si="18">IF(I110&gt;0,1,0)</f>
        <v>0</v>
      </c>
    </row>
    <row r="111" spans="2:18">
      <c r="B111" s="358"/>
      <c r="C111" s="332"/>
      <c r="D111" s="155">
        <v>1.6500000000000001</v>
      </c>
      <c r="E111" s="329">
        <f t="shared" si="17"/>
        <v>0.33</v>
      </c>
      <c r="F111" s="330"/>
      <c r="G111" s="156"/>
      <c r="H111" s="156"/>
      <c r="I111" s="171">
        <f t="shared" si="10"/>
        <v>0</v>
      </c>
      <c r="J111" s="158">
        <f t="shared" si="11"/>
        <v>0</v>
      </c>
      <c r="K111" s="158">
        <f t="shared" si="12"/>
        <v>0</v>
      </c>
      <c r="L111" s="172">
        <f t="shared" si="13"/>
        <v>0</v>
      </c>
      <c r="M111" s="160">
        <f>C110*G111</f>
        <v>0</v>
      </c>
      <c r="N111" s="160">
        <f>C110*H111</f>
        <v>0</v>
      </c>
      <c r="O111" s="173">
        <f t="shared" si="14"/>
        <v>0</v>
      </c>
      <c r="P111" s="162"/>
      <c r="Q111" s="163" t="s">
        <v>201</v>
      </c>
      <c r="R111" s="154">
        <f t="shared" si="18"/>
        <v>0</v>
      </c>
    </row>
    <row r="112" spans="2:18">
      <c r="B112" s="359"/>
      <c r="C112" s="335">
        <v>1.3</v>
      </c>
      <c r="D112" s="225">
        <v>0.93500000000000005</v>
      </c>
      <c r="E112" s="364">
        <f t="shared" si="17"/>
        <v>0.187</v>
      </c>
      <c r="F112" s="365"/>
      <c r="G112" s="156"/>
      <c r="H112" s="156"/>
      <c r="I112" s="226">
        <f t="shared" si="10"/>
        <v>0</v>
      </c>
      <c r="J112" s="210">
        <f t="shared" si="11"/>
        <v>0</v>
      </c>
      <c r="K112" s="210">
        <f t="shared" si="12"/>
        <v>0</v>
      </c>
      <c r="L112" s="227">
        <f t="shared" si="13"/>
        <v>0</v>
      </c>
      <c r="M112" s="212">
        <f>C112*G112</f>
        <v>0</v>
      </c>
      <c r="N112" s="212">
        <f>C112*H112</f>
        <v>0</v>
      </c>
      <c r="O112" s="228">
        <f t="shared" si="14"/>
        <v>0</v>
      </c>
      <c r="P112" s="162" t="s">
        <v>201</v>
      </c>
      <c r="Q112" s="163"/>
      <c r="R112" s="154">
        <f t="shared" si="18"/>
        <v>0</v>
      </c>
    </row>
    <row r="113" spans="2:19">
      <c r="B113" s="359"/>
      <c r="C113" s="332"/>
      <c r="D113" s="155">
        <v>1.6500000000000001</v>
      </c>
      <c r="E113" s="329">
        <f t="shared" si="17"/>
        <v>0.33</v>
      </c>
      <c r="F113" s="330"/>
      <c r="G113" s="156"/>
      <c r="H113" s="156"/>
      <c r="I113" s="171">
        <f t="shared" si="10"/>
        <v>0</v>
      </c>
      <c r="J113" s="158">
        <f t="shared" si="11"/>
        <v>0</v>
      </c>
      <c r="K113" s="158">
        <f t="shared" si="12"/>
        <v>0</v>
      </c>
      <c r="L113" s="172">
        <f t="shared" si="13"/>
        <v>0</v>
      </c>
      <c r="M113" s="160">
        <f>C112*G113</f>
        <v>0</v>
      </c>
      <c r="N113" s="160">
        <f>C112*H113</f>
        <v>0</v>
      </c>
      <c r="O113" s="173">
        <f t="shared" si="14"/>
        <v>0</v>
      </c>
      <c r="P113" s="162"/>
      <c r="Q113" s="163" t="s">
        <v>201</v>
      </c>
      <c r="R113" s="154">
        <f t="shared" si="18"/>
        <v>0</v>
      </c>
      <c r="S113" s="126">
        <v>1.7</v>
      </c>
    </row>
    <row r="114" spans="2:19">
      <c r="B114" s="359"/>
      <c r="C114" s="335">
        <v>1.6</v>
      </c>
      <c r="D114" s="225">
        <v>0.93500000000000005</v>
      </c>
      <c r="E114" s="364">
        <f t="shared" si="17"/>
        <v>0.187</v>
      </c>
      <c r="F114" s="365"/>
      <c r="G114" s="156"/>
      <c r="H114" s="156"/>
      <c r="I114" s="226">
        <f t="shared" si="10"/>
        <v>0</v>
      </c>
      <c r="J114" s="210">
        <f t="shared" si="11"/>
        <v>0</v>
      </c>
      <c r="K114" s="210">
        <f t="shared" si="12"/>
        <v>0</v>
      </c>
      <c r="L114" s="227">
        <f t="shared" si="13"/>
        <v>0</v>
      </c>
      <c r="M114" s="212">
        <f>C114*G114</f>
        <v>0</v>
      </c>
      <c r="N114" s="212">
        <f>C114*H114</f>
        <v>0</v>
      </c>
      <c r="O114" s="228">
        <f t="shared" si="14"/>
        <v>0</v>
      </c>
      <c r="P114" s="162" t="s">
        <v>201</v>
      </c>
      <c r="Q114" s="163"/>
      <c r="R114" s="154">
        <f t="shared" si="18"/>
        <v>0</v>
      </c>
      <c r="S114" s="126">
        <v>200</v>
      </c>
    </row>
    <row r="115" spans="2:19">
      <c r="B115" s="359"/>
      <c r="C115" s="332"/>
      <c r="D115" s="155">
        <v>1.6500000000000001</v>
      </c>
      <c r="E115" s="329">
        <f t="shared" si="17"/>
        <v>0.33</v>
      </c>
      <c r="F115" s="330"/>
      <c r="G115" s="156"/>
      <c r="H115" s="156"/>
      <c r="I115" s="171">
        <f t="shared" si="10"/>
        <v>0</v>
      </c>
      <c r="J115" s="158">
        <f t="shared" si="11"/>
        <v>0</v>
      </c>
      <c r="K115" s="158">
        <f t="shared" si="12"/>
        <v>0</v>
      </c>
      <c r="L115" s="172">
        <f t="shared" si="13"/>
        <v>0</v>
      </c>
      <c r="M115" s="160">
        <f>C114*G115</f>
        <v>0</v>
      </c>
      <c r="N115" s="160">
        <f>C114*H115</f>
        <v>0</v>
      </c>
      <c r="O115" s="173">
        <f t="shared" si="14"/>
        <v>0</v>
      </c>
      <c r="P115" s="162"/>
      <c r="Q115" s="163" t="s">
        <v>201</v>
      </c>
      <c r="R115" s="154">
        <f t="shared" si="18"/>
        <v>0</v>
      </c>
      <c r="S115" s="126">
        <f>S113*S114/1000</f>
        <v>0.34</v>
      </c>
    </row>
    <row r="116" spans="2:19" ht="13.5" customHeight="1">
      <c r="B116" s="359"/>
      <c r="C116" s="331">
        <v>2</v>
      </c>
      <c r="D116" s="245">
        <v>0.93500000000000005</v>
      </c>
      <c r="E116" s="366">
        <f t="shared" si="17"/>
        <v>0.187</v>
      </c>
      <c r="F116" s="367"/>
      <c r="G116" s="176"/>
      <c r="H116" s="176"/>
      <c r="I116" s="246">
        <f>G116+H116</f>
        <v>0</v>
      </c>
      <c r="J116" s="241">
        <f t="shared" si="11"/>
        <v>0</v>
      </c>
      <c r="K116" s="241">
        <f t="shared" si="12"/>
        <v>0</v>
      </c>
      <c r="L116" s="247">
        <f>J116+K116</f>
        <v>0</v>
      </c>
      <c r="M116" s="243">
        <f>C116*G116</f>
        <v>0</v>
      </c>
      <c r="N116" s="243">
        <f>C116*H116</f>
        <v>0</v>
      </c>
      <c r="O116" s="248">
        <f>M116+N116</f>
        <v>0</v>
      </c>
      <c r="P116" s="182" t="s">
        <v>201</v>
      </c>
      <c r="Q116" s="183"/>
      <c r="R116" s="154">
        <f>IF(I116&gt;0,1,0)</f>
        <v>0</v>
      </c>
    </row>
    <row r="117" spans="2:19">
      <c r="B117" s="359"/>
      <c r="C117" s="332"/>
      <c r="D117" s="155">
        <v>1.6500000000000001</v>
      </c>
      <c r="E117" s="329">
        <f t="shared" si="17"/>
        <v>0.33</v>
      </c>
      <c r="F117" s="330"/>
      <c r="G117" s="156"/>
      <c r="H117" s="156"/>
      <c r="I117" s="171">
        <f>G117+H117</f>
        <v>0</v>
      </c>
      <c r="J117" s="158">
        <f t="shared" si="11"/>
        <v>0</v>
      </c>
      <c r="K117" s="158">
        <f t="shared" si="12"/>
        <v>0</v>
      </c>
      <c r="L117" s="172">
        <f>J117+K117</f>
        <v>0</v>
      </c>
      <c r="M117" s="160">
        <f>C116*G117</f>
        <v>0</v>
      </c>
      <c r="N117" s="160">
        <f>C116*H117</f>
        <v>0</v>
      </c>
      <c r="O117" s="173">
        <f>M117+N117</f>
        <v>0</v>
      </c>
      <c r="P117" s="162"/>
      <c r="Q117" s="163" t="s">
        <v>201</v>
      </c>
      <c r="R117" s="154">
        <f>IF(I117&gt;0,1,0)</f>
        <v>0</v>
      </c>
    </row>
    <row r="118" spans="2:19">
      <c r="B118" s="359"/>
      <c r="C118" s="335">
        <v>2.5</v>
      </c>
      <c r="D118" s="225">
        <v>1.034</v>
      </c>
      <c r="E118" s="364">
        <v>0.20699999999999999</v>
      </c>
      <c r="F118" s="365"/>
      <c r="G118" s="156"/>
      <c r="H118" s="156"/>
      <c r="I118" s="226">
        <f>G118+H118</f>
        <v>0</v>
      </c>
      <c r="J118" s="210">
        <f t="shared" si="11"/>
        <v>0</v>
      </c>
      <c r="K118" s="210">
        <f t="shared" si="12"/>
        <v>0</v>
      </c>
      <c r="L118" s="227">
        <f>J118+K118</f>
        <v>0</v>
      </c>
      <c r="M118" s="212">
        <f>C118*G118</f>
        <v>0</v>
      </c>
      <c r="N118" s="212">
        <f>C118*H118</f>
        <v>0</v>
      </c>
      <c r="O118" s="228">
        <f>M118+N118</f>
        <v>0</v>
      </c>
      <c r="P118" s="162" t="s">
        <v>201</v>
      </c>
      <c r="Q118" s="163"/>
      <c r="R118" s="154">
        <f>IF(I118&gt;0,1,0)</f>
        <v>0</v>
      </c>
    </row>
    <row r="119" spans="2:19">
      <c r="B119" s="359"/>
      <c r="C119" s="332"/>
      <c r="D119" s="155">
        <v>2.2000000000000002</v>
      </c>
      <c r="E119" s="329">
        <v>0.44</v>
      </c>
      <c r="F119" s="330"/>
      <c r="G119" s="156"/>
      <c r="H119" s="156"/>
      <c r="I119" s="171">
        <f>G119+H119</f>
        <v>0</v>
      </c>
      <c r="J119" s="158">
        <f t="shared" si="11"/>
        <v>0</v>
      </c>
      <c r="K119" s="158">
        <f t="shared" si="12"/>
        <v>0</v>
      </c>
      <c r="L119" s="172">
        <f>J119+K119</f>
        <v>0</v>
      </c>
      <c r="M119" s="160">
        <f>C118*G119</f>
        <v>0</v>
      </c>
      <c r="N119" s="160">
        <f>C118*H119</f>
        <v>0</v>
      </c>
      <c r="O119" s="173">
        <f>M119+N119</f>
        <v>0</v>
      </c>
      <c r="P119" s="162"/>
      <c r="Q119" s="163" t="s">
        <v>201</v>
      </c>
      <c r="R119" s="154">
        <f>IF(I119&gt;0,1,0)</f>
        <v>0</v>
      </c>
    </row>
    <row r="120" spans="2:19">
      <c r="B120" s="359"/>
      <c r="C120" s="335">
        <v>3.2</v>
      </c>
      <c r="D120" s="225">
        <v>1.4300000000000002</v>
      </c>
      <c r="E120" s="364">
        <v>0.28599999999999998</v>
      </c>
      <c r="F120" s="365"/>
      <c r="G120" s="156"/>
      <c r="H120" s="156"/>
      <c r="I120" s="226">
        <f t="shared" si="10"/>
        <v>0</v>
      </c>
      <c r="J120" s="210">
        <f t="shared" si="11"/>
        <v>0</v>
      </c>
      <c r="K120" s="210">
        <f t="shared" si="12"/>
        <v>0</v>
      </c>
      <c r="L120" s="227">
        <f t="shared" si="13"/>
        <v>0</v>
      </c>
      <c r="M120" s="212">
        <f>C120*G120</f>
        <v>0</v>
      </c>
      <c r="N120" s="212">
        <f>C120*H120</f>
        <v>0</v>
      </c>
      <c r="O120" s="228">
        <f t="shared" si="14"/>
        <v>0</v>
      </c>
      <c r="P120" s="162" t="s">
        <v>201</v>
      </c>
      <c r="Q120" s="163"/>
      <c r="R120" s="154">
        <f t="shared" si="18"/>
        <v>0</v>
      </c>
    </row>
    <row r="121" spans="2:19">
      <c r="B121" s="359"/>
      <c r="C121" s="332"/>
      <c r="D121" s="155">
        <v>2.2000000000000002</v>
      </c>
      <c r="E121" s="329">
        <v>0.44</v>
      </c>
      <c r="F121" s="330"/>
      <c r="G121" s="156"/>
      <c r="H121" s="156"/>
      <c r="I121" s="171">
        <f t="shared" si="10"/>
        <v>0</v>
      </c>
      <c r="J121" s="158">
        <f t="shared" si="11"/>
        <v>0</v>
      </c>
      <c r="K121" s="158">
        <f t="shared" si="12"/>
        <v>0</v>
      </c>
      <c r="L121" s="172">
        <f t="shared" si="13"/>
        <v>0</v>
      </c>
      <c r="M121" s="160">
        <f>C120*G121</f>
        <v>0</v>
      </c>
      <c r="N121" s="160">
        <f>C120*H121</f>
        <v>0</v>
      </c>
      <c r="O121" s="173">
        <f t="shared" si="14"/>
        <v>0</v>
      </c>
      <c r="P121" s="162"/>
      <c r="Q121" s="163" t="s">
        <v>201</v>
      </c>
      <c r="R121" s="154">
        <f t="shared" si="18"/>
        <v>0</v>
      </c>
    </row>
    <row r="122" spans="2:19">
      <c r="B122" s="359"/>
      <c r="C122" s="335">
        <v>4</v>
      </c>
      <c r="D122" s="225">
        <v>1.6500000000000001</v>
      </c>
      <c r="E122" s="364">
        <v>0.33</v>
      </c>
      <c r="F122" s="365"/>
      <c r="G122" s="156"/>
      <c r="H122" s="156"/>
      <c r="I122" s="226">
        <f t="shared" si="10"/>
        <v>0</v>
      </c>
      <c r="J122" s="210">
        <f t="shared" si="11"/>
        <v>0</v>
      </c>
      <c r="K122" s="210">
        <f t="shared" si="12"/>
        <v>0</v>
      </c>
      <c r="L122" s="227">
        <f t="shared" si="13"/>
        <v>0</v>
      </c>
      <c r="M122" s="212">
        <f>C122*G122</f>
        <v>0</v>
      </c>
      <c r="N122" s="212">
        <f>C122*H122</f>
        <v>0</v>
      </c>
      <c r="O122" s="228">
        <f t="shared" si="14"/>
        <v>0</v>
      </c>
      <c r="P122" s="162" t="s">
        <v>201</v>
      </c>
      <c r="Q122" s="163"/>
      <c r="R122" s="187"/>
    </row>
    <row r="123" spans="2:19">
      <c r="B123" s="359"/>
      <c r="C123" s="332"/>
      <c r="D123" s="155">
        <v>2.75</v>
      </c>
      <c r="E123" s="329">
        <v>0.55000000000000004</v>
      </c>
      <c r="F123" s="330"/>
      <c r="G123" s="156"/>
      <c r="H123" s="156"/>
      <c r="I123" s="171">
        <f t="shared" si="10"/>
        <v>0</v>
      </c>
      <c r="J123" s="158">
        <f t="shared" si="11"/>
        <v>0</v>
      </c>
      <c r="K123" s="158">
        <f t="shared" si="12"/>
        <v>0</v>
      </c>
      <c r="L123" s="172">
        <f t="shared" si="13"/>
        <v>0</v>
      </c>
      <c r="M123" s="160">
        <f>C122*G123</f>
        <v>0</v>
      </c>
      <c r="N123" s="160">
        <f>C122*H123</f>
        <v>0</v>
      </c>
      <c r="O123" s="173">
        <f t="shared" si="14"/>
        <v>0</v>
      </c>
      <c r="P123" s="162"/>
      <c r="Q123" s="163" t="s">
        <v>201</v>
      </c>
      <c r="R123" s="187"/>
    </row>
    <row r="124" spans="2:19">
      <c r="B124" s="359"/>
      <c r="C124" s="335">
        <v>5</v>
      </c>
      <c r="D124" s="225">
        <v>1.87</v>
      </c>
      <c r="E124" s="364">
        <v>0.374</v>
      </c>
      <c r="F124" s="365"/>
      <c r="G124" s="156"/>
      <c r="H124" s="156"/>
      <c r="I124" s="226">
        <f t="shared" si="10"/>
        <v>0</v>
      </c>
      <c r="J124" s="210">
        <f t="shared" si="11"/>
        <v>0</v>
      </c>
      <c r="K124" s="210">
        <f t="shared" si="12"/>
        <v>0</v>
      </c>
      <c r="L124" s="227">
        <f t="shared" si="13"/>
        <v>0</v>
      </c>
      <c r="M124" s="212">
        <f>C124*G124</f>
        <v>0</v>
      </c>
      <c r="N124" s="212">
        <f>C124*H124</f>
        <v>0</v>
      </c>
      <c r="O124" s="228">
        <f t="shared" si="14"/>
        <v>0</v>
      </c>
      <c r="P124" s="162" t="s">
        <v>201</v>
      </c>
      <c r="Q124" s="163"/>
      <c r="R124" s="187"/>
    </row>
    <row r="125" spans="2:19">
      <c r="B125" s="371"/>
      <c r="C125" s="332"/>
      <c r="D125" s="155">
        <v>2.75</v>
      </c>
      <c r="E125" s="329">
        <v>0.55000000000000004</v>
      </c>
      <c r="F125" s="330"/>
      <c r="G125" s="156"/>
      <c r="H125" s="156"/>
      <c r="I125" s="171">
        <f t="shared" si="10"/>
        <v>0</v>
      </c>
      <c r="J125" s="158">
        <f t="shared" si="11"/>
        <v>0</v>
      </c>
      <c r="K125" s="158">
        <f t="shared" si="12"/>
        <v>0</v>
      </c>
      <c r="L125" s="172">
        <f t="shared" si="13"/>
        <v>0</v>
      </c>
      <c r="M125" s="160">
        <f>C124*G125</f>
        <v>0</v>
      </c>
      <c r="N125" s="160">
        <f>C124*H125</f>
        <v>0</v>
      </c>
      <c r="O125" s="173">
        <f t="shared" si="14"/>
        <v>0</v>
      </c>
      <c r="P125" s="162"/>
      <c r="Q125" s="163" t="s">
        <v>201</v>
      </c>
      <c r="R125" s="187"/>
    </row>
    <row r="126" spans="2:19">
      <c r="B126" s="371"/>
      <c r="C126" s="335">
        <v>6</v>
      </c>
      <c r="D126" s="225">
        <v>1.87</v>
      </c>
      <c r="E126" s="364">
        <v>0.374</v>
      </c>
      <c r="F126" s="365"/>
      <c r="G126" s="156"/>
      <c r="H126" s="156"/>
      <c r="I126" s="226">
        <f t="shared" si="10"/>
        <v>0</v>
      </c>
      <c r="J126" s="210">
        <f t="shared" si="11"/>
        <v>0</v>
      </c>
      <c r="K126" s="210">
        <f t="shared" si="12"/>
        <v>0</v>
      </c>
      <c r="L126" s="227">
        <f t="shared" si="13"/>
        <v>0</v>
      </c>
      <c r="M126" s="212">
        <f>C126*G126</f>
        <v>0</v>
      </c>
      <c r="N126" s="212">
        <f>C126*H126</f>
        <v>0</v>
      </c>
      <c r="O126" s="228">
        <f t="shared" si="14"/>
        <v>0</v>
      </c>
      <c r="P126" s="162" t="s">
        <v>201</v>
      </c>
      <c r="Q126" s="163"/>
      <c r="R126" s="187"/>
    </row>
    <row r="127" spans="2:19" ht="13.5" thickBot="1">
      <c r="B127" s="322"/>
      <c r="C127" s="345"/>
      <c r="D127" s="191">
        <v>2.75</v>
      </c>
      <c r="E127" s="346">
        <v>0.55000000000000004</v>
      </c>
      <c r="F127" s="347"/>
      <c r="G127" s="192"/>
      <c r="H127" s="192"/>
      <c r="I127" s="193">
        <f t="shared" si="10"/>
        <v>0</v>
      </c>
      <c r="J127" s="194">
        <f t="shared" si="11"/>
        <v>0</v>
      </c>
      <c r="K127" s="194">
        <f t="shared" si="12"/>
        <v>0</v>
      </c>
      <c r="L127" s="195">
        <f t="shared" si="13"/>
        <v>0</v>
      </c>
      <c r="M127" s="196">
        <f>C126*G127</f>
        <v>0</v>
      </c>
      <c r="N127" s="196">
        <f>C126*H127</f>
        <v>0</v>
      </c>
      <c r="O127" s="197">
        <f t="shared" si="14"/>
        <v>0</v>
      </c>
      <c r="P127" s="144"/>
      <c r="Q127" s="145" t="s">
        <v>201</v>
      </c>
      <c r="R127" s="187"/>
    </row>
    <row r="128" spans="2:19">
      <c r="B128" s="321" t="s">
        <v>209</v>
      </c>
      <c r="C128" s="137">
        <v>1</v>
      </c>
      <c r="D128" s="249">
        <v>0.25</v>
      </c>
      <c r="E128" s="360">
        <f>D128*200/1000</f>
        <v>0.05</v>
      </c>
      <c r="F128" s="361"/>
      <c r="G128" s="148"/>
      <c r="H128" s="148"/>
      <c r="I128" s="222">
        <f>G128+H128</f>
        <v>0</v>
      </c>
      <c r="J128" s="200">
        <f t="shared" si="11"/>
        <v>0</v>
      </c>
      <c r="K128" s="200">
        <f t="shared" si="12"/>
        <v>0</v>
      </c>
      <c r="L128" s="223">
        <f>J128+K128</f>
        <v>0</v>
      </c>
      <c r="M128" s="202">
        <f>C128*G128</f>
        <v>0</v>
      </c>
      <c r="N128" s="202">
        <f>C128*H128</f>
        <v>0</v>
      </c>
      <c r="O128" s="224">
        <f t="shared" si="14"/>
        <v>0</v>
      </c>
      <c r="P128" s="138" t="s">
        <v>201</v>
      </c>
      <c r="Q128" s="139"/>
      <c r="R128" s="154">
        <f>IF(I128&gt;0,1,0)</f>
        <v>0</v>
      </c>
    </row>
    <row r="129" spans="2:30">
      <c r="B129" s="359"/>
      <c r="C129" s="164">
        <v>1.3</v>
      </c>
      <c r="D129" s="250">
        <v>0.3</v>
      </c>
      <c r="E129" s="356">
        <f>D129*200/1000</f>
        <v>0.06</v>
      </c>
      <c r="F129" s="357"/>
      <c r="G129" s="156"/>
      <c r="H129" s="156"/>
      <c r="I129" s="226">
        <f>G129+H129</f>
        <v>0</v>
      </c>
      <c r="J129" s="210">
        <f t="shared" si="11"/>
        <v>0</v>
      </c>
      <c r="K129" s="210">
        <f t="shared" si="12"/>
        <v>0</v>
      </c>
      <c r="L129" s="227">
        <f>J129+K129</f>
        <v>0</v>
      </c>
      <c r="M129" s="212">
        <f>C129*G129</f>
        <v>0</v>
      </c>
      <c r="N129" s="212">
        <f>C129*H129</f>
        <v>0</v>
      </c>
      <c r="O129" s="228">
        <f t="shared" si="14"/>
        <v>0</v>
      </c>
      <c r="P129" s="162" t="s">
        <v>201</v>
      </c>
      <c r="Q129" s="163"/>
      <c r="R129" s="154">
        <f>IF(I129&gt;0,1,0)</f>
        <v>0</v>
      </c>
    </row>
    <row r="130" spans="2:30">
      <c r="B130" s="359"/>
      <c r="C130" s="164">
        <v>1.6</v>
      </c>
      <c r="D130" s="250">
        <v>0.35000000000000003</v>
      </c>
      <c r="E130" s="356">
        <f>D130*200/1000</f>
        <v>7.0000000000000007E-2</v>
      </c>
      <c r="F130" s="357"/>
      <c r="G130" s="156"/>
      <c r="H130" s="156"/>
      <c r="I130" s="226">
        <f>G130+H130</f>
        <v>0</v>
      </c>
      <c r="J130" s="210">
        <f t="shared" si="11"/>
        <v>0</v>
      </c>
      <c r="K130" s="210">
        <f t="shared" si="12"/>
        <v>0</v>
      </c>
      <c r="L130" s="227">
        <f>J130+K130</f>
        <v>0</v>
      </c>
      <c r="M130" s="212">
        <f>C130*G130</f>
        <v>0</v>
      </c>
      <c r="N130" s="212">
        <f>C130*H130</f>
        <v>0</v>
      </c>
      <c r="O130" s="228">
        <f t="shared" si="14"/>
        <v>0</v>
      </c>
      <c r="P130" s="162" t="s">
        <v>201</v>
      </c>
      <c r="Q130" s="163"/>
      <c r="R130" s="154">
        <f>IF(I130&gt;0,1,0)</f>
        <v>0</v>
      </c>
    </row>
    <row r="131" spans="2:30" ht="13.5" customHeight="1">
      <c r="B131" s="359"/>
      <c r="C131" s="164">
        <v>2</v>
      </c>
      <c r="D131" s="250">
        <v>0.37999999999999995</v>
      </c>
      <c r="E131" s="356">
        <f>D131*200/1000</f>
        <v>7.5999999999999984E-2</v>
      </c>
      <c r="F131" s="357"/>
      <c r="G131" s="156"/>
      <c r="H131" s="156"/>
      <c r="I131" s="226">
        <f>G131+H131</f>
        <v>0</v>
      </c>
      <c r="J131" s="210">
        <f t="shared" si="11"/>
        <v>0</v>
      </c>
      <c r="K131" s="210">
        <f t="shared" si="12"/>
        <v>0</v>
      </c>
      <c r="L131" s="227">
        <f>J131+K131</f>
        <v>0</v>
      </c>
      <c r="M131" s="212">
        <f>C131*G131</f>
        <v>0</v>
      </c>
      <c r="N131" s="212">
        <f>C131*H131</f>
        <v>0</v>
      </c>
      <c r="O131" s="228">
        <f t="shared" si="14"/>
        <v>0</v>
      </c>
      <c r="P131" s="162" t="s">
        <v>201</v>
      </c>
      <c r="Q131" s="163"/>
      <c r="R131" s="154">
        <f>IF(I131&gt;0,1,0)</f>
        <v>0</v>
      </c>
    </row>
    <row r="132" spans="2:30" ht="13.5" customHeight="1" thickBot="1">
      <c r="B132" s="322"/>
      <c r="C132" s="141">
        <v>2.5</v>
      </c>
      <c r="D132" s="251">
        <v>0.53999999999999992</v>
      </c>
      <c r="E132" s="368">
        <f>D132*200/1000</f>
        <v>0.10799999999999998</v>
      </c>
      <c r="F132" s="369"/>
      <c r="G132" s="192"/>
      <c r="H132" s="192"/>
      <c r="I132" s="252">
        <f>G132+H132</f>
        <v>0</v>
      </c>
      <c r="J132" s="253">
        <f t="shared" si="11"/>
        <v>0</v>
      </c>
      <c r="K132" s="253">
        <f t="shared" si="12"/>
        <v>0</v>
      </c>
      <c r="L132" s="254">
        <f>J132+K132</f>
        <v>0</v>
      </c>
      <c r="M132" s="255">
        <f>C132*G132</f>
        <v>0</v>
      </c>
      <c r="N132" s="255">
        <f>C132*H132</f>
        <v>0</v>
      </c>
      <c r="O132" s="256">
        <f t="shared" si="14"/>
        <v>0</v>
      </c>
      <c r="P132" s="144" t="s">
        <v>201</v>
      </c>
      <c r="Q132" s="145"/>
      <c r="R132" s="154">
        <f>IF(I132&gt;0,1,0)</f>
        <v>0</v>
      </c>
    </row>
    <row r="133" spans="2:30">
      <c r="B133" s="134"/>
      <c r="C133" s="134"/>
      <c r="D133" s="134"/>
      <c r="E133" s="134"/>
      <c r="F133" s="257"/>
      <c r="G133" s="258">
        <f t="shared" ref="G133:O133" si="19">SUM(G12:G132)</f>
        <v>8</v>
      </c>
      <c r="H133" s="258">
        <f t="shared" si="19"/>
        <v>0</v>
      </c>
      <c r="I133" s="258">
        <f t="shared" si="19"/>
        <v>8</v>
      </c>
      <c r="J133" s="257">
        <f t="shared" si="19"/>
        <v>0.54400000000000004</v>
      </c>
      <c r="K133" s="257">
        <f t="shared" si="19"/>
        <v>0</v>
      </c>
      <c r="L133" s="259">
        <f t="shared" si="19"/>
        <v>0.54400000000000004</v>
      </c>
      <c r="M133" s="260">
        <f t="shared" si="19"/>
        <v>16</v>
      </c>
      <c r="N133" s="260">
        <f t="shared" si="19"/>
        <v>0</v>
      </c>
      <c r="O133" s="260">
        <f t="shared" si="19"/>
        <v>16</v>
      </c>
      <c r="P133" s="136"/>
      <c r="Q133" s="136"/>
      <c r="R133" s="154">
        <f>SUM(R12:R132)</f>
        <v>1</v>
      </c>
    </row>
    <row r="134" spans="2:30">
      <c r="B134" s="134"/>
      <c r="C134" s="134"/>
      <c r="D134" s="134"/>
      <c r="E134" s="134"/>
      <c r="F134" s="257"/>
      <c r="G134" s="257"/>
      <c r="H134" s="257"/>
      <c r="I134" s="258"/>
      <c r="J134" s="259"/>
      <c r="K134" s="259"/>
      <c r="L134" s="261"/>
      <c r="M134" s="262">
        <f>M133/20</f>
        <v>0.8</v>
      </c>
      <c r="N134" s="136"/>
      <c r="O134" s="262">
        <f>O133/20</f>
        <v>0.8</v>
      </c>
      <c r="P134" s="136"/>
    </row>
    <row r="135" spans="2:30" ht="13.5" thickBot="1">
      <c r="B135" s="134"/>
      <c r="C135" s="258"/>
      <c r="D135" s="258"/>
      <c r="E135" s="136"/>
      <c r="F135" s="136"/>
      <c r="G135" s="136"/>
      <c r="H135" s="136"/>
      <c r="I135" s="258"/>
      <c r="J135" s="261"/>
      <c r="K135" s="261"/>
      <c r="L135" s="261"/>
      <c r="M135" s="261"/>
      <c r="N135" s="136"/>
      <c r="O135" s="136"/>
      <c r="P135" s="136"/>
      <c r="Q135" s="136"/>
      <c r="R135" s="136"/>
    </row>
    <row r="136" spans="2:30">
      <c r="B136" s="134"/>
      <c r="C136" s="258"/>
      <c r="D136" s="258"/>
      <c r="E136" s="136"/>
      <c r="F136" s="136"/>
      <c r="G136" s="381" t="s">
        <v>190</v>
      </c>
      <c r="H136" s="384" t="s">
        <v>210</v>
      </c>
      <c r="I136" s="385"/>
      <c r="J136" s="390" t="s">
        <v>211</v>
      </c>
      <c r="K136" s="391"/>
      <c r="L136" s="391"/>
      <c r="M136" s="391"/>
      <c r="N136" s="392"/>
      <c r="O136" s="393" t="s">
        <v>212</v>
      </c>
      <c r="P136" s="394"/>
      <c r="Q136" s="395"/>
      <c r="R136" s="136"/>
    </row>
    <row r="137" spans="2:30" ht="15" customHeight="1">
      <c r="B137" s="134"/>
      <c r="C137" s="258"/>
      <c r="D137" s="258"/>
      <c r="E137" s="136"/>
      <c r="F137" s="136"/>
      <c r="G137" s="382"/>
      <c r="H137" s="386"/>
      <c r="I137" s="387"/>
      <c r="J137" s="359" t="s">
        <v>213</v>
      </c>
      <c r="K137" s="399"/>
      <c r="L137" s="399" t="s">
        <v>214</v>
      </c>
      <c r="M137" s="399"/>
      <c r="N137" s="400" t="s">
        <v>215</v>
      </c>
      <c r="O137" s="396"/>
      <c r="P137" s="397"/>
      <c r="Q137" s="398"/>
    </row>
    <row r="138" spans="2:30" ht="15" customHeight="1" thickBot="1">
      <c r="B138" s="134"/>
      <c r="C138" s="258"/>
      <c r="D138" s="258"/>
      <c r="E138" s="136"/>
      <c r="F138" s="136"/>
      <c r="G138" s="383"/>
      <c r="H138" s="388"/>
      <c r="I138" s="389"/>
      <c r="J138" s="263" t="s">
        <v>216</v>
      </c>
      <c r="K138" s="264" t="s">
        <v>217</v>
      </c>
      <c r="L138" s="174" t="s">
        <v>216</v>
      </c>
      <c r="M138" s="264" t="s">
        <v>217</v>
      </c>
      <c r="N138" s="401"/>
      <c r="O138" s="396"/>
      <c r="P138" s="397"/>
      <c r="Q138" s="398"/>
    </row>
    <row r="139" spans="2:30" ht="21" customHeight="1" thickBot="1">
      <c r="B139" s="372" t="s">
        <v>218</v>
      </c>
      <c r="C139" s="373"/>
      <c r="D139" s="373"/>
      <c r="E139" s="373"/>
      <c r="F139" s="374"/>
      <c r="G139" s="265" t="str">
        <f>IF(I133&gt;12,"×","〇")</f>
        <v>〇</v>
      </c>
      <c r="H139" s="372" t="str">
        <f>IF(L133&gt;2.8,"×","〇")</f>
        <v>〇</v>
      </c>
      <c r="I139" s="374"/>
      <c r="J139" s="266" t="str">
        <f>IF(R133=0,IF(O134&lt;0.5,"×","〇"),IF(O134&lt;0.8,"×","〇"))</f>
        <v>〇</v>
      </c>
      <c r="K139" s="267" t="str">
        <f>IF(O134&gt;2,"×","〇")</f>
        <v>〇</v>
      </c>
      <c r="L139" s="268" t="str">
        <f>IF(R133=0,IF(M134&lt;0.5,"×","〇"),IF(M134&lt;0.8,"×","〇"))</f>
        <v>〇</v>
      </c>
      <c r="M139" s="267" t="str">
        <f>IF(M134&gt;1.3,"×","〇")</f>
        <v>〇</v>
      </c>
      <c r="N139" s="269" t="str">
        <f>IF(AND(G139="〇",H139="〇",J139="〇",K139="〇",L139="〇",M139="〇"),"〇","×")</f>
        <v>〇</v>
      </c>
      <c r="O139" s="375">
        <f>IF(N139="×","－",L148)</f>
        <v>2.1999999999999997</v>
      </c>
      <c r="P139" s="376"/>
      <c r="Q139" s="377"/>
    </row>
    <row r="140" spans="2:30">
      <c r="B140" s="134"/>
      <c r="C140" s="134"/>
      <c r="D140" s="134"/>
      <c r="E140" s="134"/>
      <c r="F140" s="134"/>
      <c r="G140" s="134"/>
      <c r="H140" s="134"/>
      <c r="I140" s="134"/>
      <c r="J140" s="134"/>
      <c r="K140" s="134"/>
      <c r="L140" s="134"/>
      <c r="M140" s="134"/>
      <c r="N140" s="136"/>
      <c r="O140" s="136"/>
      <c r="P140" s="136"/>
      <c r="S140" s="270"/>
      <c r="T140" s="128"/>
      <c r="U140" s="128"/>
      <c r="V140" s="128"/>
      <c r="W140" s="271"/>
      <c r="X140" s="271"/>
      <c r="Y140" s="271"/>
      <c r="Z140" s="271"/>
      <c r="AA140" s="271"/>
      <c r="AB140" s="271"/>
      <c r="AC140" s="271"/>
      <c r="AD140" s="271"/>
    </row>
    <row r="141" spans="2:30" ht="13.5" thickBot="1">
      <c r="B141" s="134" t="s">
        <v>219</v>
      </c>
      <c r="C141" s="134"/>
      <c r="D141" s="134"/>
      <c r="E141" s="134"/>
      <c r="F141" s="134"/>
      <c r="G141" s="134"/>
      <c r="H141" s="134"/>
      <c r="I141" s="134"/>
      <c r="J141" s="134"/>
      <c r="K141" s="134"/>
      <c r="L141" s="134"/>
      <c r="M141" s="134"/>
      <c r="N141" s="136"/>
      <c r="O141" s="136"/>
      <c r="P141" s="136"/>
      <c r="S141" s="270"/>
      <c r="T141" s="271"/>
      <c r="U141" s="128"/>
      <c r="V141" s="128"/>
      <c r="W141" s="128"/>
      <c r="X141" s="128"/>
      <c r="Y141" s="128"/>
      <c r="Z141" s="128"/>
      <c r="AA141" s="271"/>
      <c r="AB141" s="271"/>
      <c r="AC141" s="271"/>
      <c r="AD141" s="271"/>
    </row>
    <row r="142" spans="2:30">
      <c r="B142" s="378" t="s">
        <v>220</v>
      </c>
      <c r="C142" s="379"/>
      <c r="D142" s="272"/>
      <c r="E142" s="134"/>
      <c r="J142" s="273" t="s">
        <v>221</v>
      </c>
      <c r="K142" s="274"/>
      <c r="L142" s="134"/>
      <c r="M142" s="134"/>
      <c r="N142" s="136"/>
      <c r="O142" s="136"/>
      <c r="P142" s="136"/>
      <c r="S142" s="270"/>
      <c r="T142" s="271"/>
      <c r="U142" s="271"/>
      <c r="V142" s="271"/>
      <c r="W142" s="271"/>
      <c r="X142" s="271"/>
      <c r="Y142" s="271"/>
      <c r="Z142" s="128"/>
      <c r="AA142" s="271"/>
      <c r="AB142" s="128"/>
      <c r="AC142" s="128"/>
      <c r="AD142" s="271"/>
    </row>
    <row r="143" spans="2:30" ht="13.5" thickBot="1">
      <c r="B143" s="275">
        <v>2</v>
      </c>
      <c r="C143" s="276" t="s">
        <v>222</v>
      </c>
      <c r="D143" s="277"/>
      <c r="E143" s="134"/>
      <c r="J143" s="278">
        <f>IF(H139="×","-",IF(O139=2.5,(O139-B143)*1000/100,(L148-B143)*1000/100))</f>
        <v>1.9999999999999973</v>
      </c>
      <c r="K143" s="276" t="s">
        <v>223</v>
      </c>
      <c r="L143" s="134"/>
      <c r="M143" s="134"/>
      <c r="N143" s="136"/>
      <c r="O143" s="136"/>
      <c r="P143" s="136"/>
      <c r="S143" s="270"/>
      <c r="T143" s="271"/>
      <c r="U143" s="128"/>
      <c r="V143" s="128"/>
      <c r="W143" s="128"/>
      <c r="X143" s="128"/>
      <c r="Y143" s="128"/>
      <c r="Z143" s="271"/>
      <c r="AA143" s="271"/>
      <c r="AB143" s="271"/>
      <c r="AC143" s="271"/>
      <c r="AD143" s="271"/>
    </row>
    <row r="144" spans="2:30">
      <c r="B144" s="134" t="s">
        <v>224</v>
      </c>
      <c r="C144" s="134"/>
      <c r="D144" s="134"/>
      <c r="E144" s="134"/>
      <c r="F144" s="134"/>
      <c r="G144" s="134"/>
      <c r="H144" s="134"/>
      <c r="I144" s="134"/>
      <c r="J144" s="134" t="s">
        <v>225</v>
      </c>
      <c r="K144" s="134"/>
      <c r="L144" s="134"/>
      <c r="M144" s="134"/>
      <c r="N144" s="136"/>
      <c r="O144" s="136"/>
      <c r="P144" s="136"/>
      <c r="S144" s="270"/>
      <c r="T144" s="271"/>
      <c r="U144" s="271"/>
      <c r="V144" s="271"/>
      <c r="W144" s="271"/>
      <c r="X144" s="271"/>
      <c r="Y144" s="271"/>
      <c r="Z144" s="128"/>
      <c r="AA144" s="271"/>
      <c r="AB144" s="128"/>
      <c r="AC144" s="128"/>
      <c r="AD144" s="271"/>
    </row>
    <row r="145" spans="2:16" ht="15" customHeight="1">
      <c r="B145" s="134"/>
      <c r="C145" s="134"/>
      <c r="D145" s="134"/>
      <c r="E145" s="134"/>
      <c r="F145" s="134"/>
      <c r="G145" s="134"/>
      <c r="H145" s="134"/>
      <c r="I145" s="134"/>
      <c r="J145" s="134"/>
      <c r="K145" s="134"/>
      <c r="L145" s="134"/>
      <c r="M145" s="134"/>
      <c r="N145" s="136"/>
      <c r="O145" s="136"/>
      <c r="P145" s="136"/>
    </row>
    <row r="146" spans="2:16" ht="15" customHeight="1" thickBot="1">
      <c r="B146" s="134"/>
      <c r="C146" s="134"/>
      <c r="D146" s="134"/>
      <c r="E146" s="134"/>
      <c r="F146" s="134" t="s">
        <v>226</v>
      </c>
      <c r="G146" s="134"/>
      <c r="H146" s="134"/>
      <c r="I146" s="134" t="s">
        <v>227</v>
      </c>
      <c r="J146" s="134"/>
      <c r="K146" s="136"/>
      <c r="L146" s="136" t="s">
        <v>227</v>
      </c>
      <c r="M146" s="136"/>
    </row>
    <row r="147" spans="2:16" ht="15" customHeight="1">
      <c r="B147" s="279"/>
      <c r="C147" s="280"/>
      <c r="D147" s="281"/>
      <c r="E147" s="380"/>
      <c r="F147" s="279"/>
      <c r="G147" s="280"/>
      <c r="H147" s="380" t="s">
        <v>228</v>
      </c>
      <c r="I147" s="279" t="s">
        <v>229</v>
      </c>
      <c r="J147" s="280"/>
      <c r="K147" s="380" t="s">
        <v>230</v>
      </c>
      <c r="L147" s="282" t="s">
        <v>231</v>
      </c>
      <c r="M147" s="283"/>
    </row>
    <row r="148" spans="2:16" ht="15" customHeight="1" thickBot="1">
      <c r="B148" s="284"/>
      <c r="C148" s="285"/>
      <c r="D148" s="281"/>
      <c r="E148" s="380"/>
      <c r="F148" s="284">
        <v>2.8</v>
      </c>
      <c r="G148" s="285" t="s">
        <v>222</v>
      </c>
      <c r="H148" s="380"/>
      <c r="I148" s="286">
        <f>ROUNDUP(L133,1)</f>
        <v>0.6</v>
      </c>
      <c r="J148" s="285" t="s">
        <v>222</v>
      </c>
      <c r="K148" s="380"/>
      <c r="L148" s="287">
        <f>F148-I148</f>
        <v>2.1999999999999997</v>
      </c>
      <c r="M148" s="288" t="s">
        <v>222</v>
      </c>
    </row>
    <row r="149" spans="2:16" ht="15" customHeight="1">
      <c r="B149" s="134"/>
      <c r="C149" s="134"/>
      <c r="D149" s="134"/>
      <c r="E149" s="134"/>
      <c r="F149" s="134"/>
      <c r="G149" s="134"/>
      <c r="H149" s="134"/>
      <c r="I149" s="134"/>
      <c r="J149" s="134"/>
      <c r="K149" s="136"/>
      <c r="L149" s="289" t="s">
        <v>232</v>
      </c>
    </row>
    <row r="150" spans="2:16" ht="15" customHeight="1">
      <c r="B150" s="134"/>
      <c r="C150" s="134"/>
      <c r="D150" s="134"/>
      <c r="E150" s="134"/>
      <c r="F150" s="134"/>
      <c r="G150" s="134"/>
      <c r="H150" s="134"/>
      <c r="I150" s="134"/>
      <c r="J150" s="134"/>
      <c r="K150" s="134"/>
      <c r="L150" s="134"/>
      <c r="M150" s="136"/>
      <c r="N150" s="136"/>
      <c r="O150" s="136"/>
      <c r="P150" s="126"/>
    </row>
    <row r="151" spans="2:16" ht="15" customHeight="1">
      <c r="B151" s="134"/>
      <c r="C151" s="134"/>
      <c r="D151" s="134"/>
      <c r="E151" s="134"/>
      <c r="F151" s="134"/>
      <c r="G151" s="134"/>
      <c r="H151" s="134"/>
      <c r="I151" s="134"/>
      <c r="J151" s="134"/>
      <c r="K151" s="134"/>
      <c r="L151" s="134"/>
      <c r="M151" s="134"/>
      <c r="N151" s="136"/>
      <c r="O151" s="136"/>
      <c r="P151" s="136"/>
    </row>
    <row r="152" spans="2:16">
      <c r="B152" s="134"/>
      <c r="C152" s="134"/>
      <c r="D152" s="134"/>
      <c r="E152" s="134"/>
      <c r="F152" s="134"/>
      <c r="G152" s="134"/>
      <c r="H152" s="134"/>
      <c r="I152" s="134"/>
      <c r="J152" s="134"/>
      <c r="K152" s="134"/>
      <c r="L152" s="134"/>
      <c r="M152" s="134"/>
      <c r="N152" s="136"/>
      <c r="O152" s="136"/>
      <c r="P152" s="136"/>
    </row>
    <row r="153" spans="2:16">
      <c r="B153" s="134"/>
      <c r="C153" s="134"/>
      <c r="D153" s="134"/>
      <c r="E153" s="134"/>
      <c r="F153" s="134"/>
      <c r="G153" s="134"/>
      <c r="H153" s="134"/>
      <c r="I153" s="134"/>
      <c r="J153" s="134"/>
      <c r="K153" s="134"/>
      <c r="L153" s="134"/>
      <c r="M153" s="134"/>
      <c r="O153" s="136"/>
      <c r="P153" s="136"/>
    </row>
    <row r="154" spans="2:16">
      <c r="P154" s="136"/>
    </row>
  </sheetData>
  <mergeCells count="212">
    <mergeCell ref="B139:F139"/>
    <mergeCell ref="H139:I139"/>
    <mergeCell ref="O139:Q139"/>
    <mergeCell ref="B142:C142"/>
    <mergeCell ref="E147:E148"/>
    <mergeCell ref="H147:H148"/>
    <mergeCell ref="K147:K148"/>
    <mergeCell ref="G136:G138"/>
    <mergeCell ref="H136:I138"/>
    <mergeCell ref="J136:N136"/>
    <mergeCell ref="O136:Q138"/>
    <mergeCell ref="J137:K137"/>
    <mergeCell ref="L137:M137"/>
    <mergeCell ref="N137:N138"/>
    <mergeCell ref="B128:B132"/>
    <mergeCell ref="E128:F128"/>
    <mergeCell ref="E129:F129"/>
    <mergeCell ref="E130:F130"/>
    <mergeCell ref="E131:F131"/>
    <mergeCell ref="E132:F132"/>
    <mergeCell ref="C124:C125"/>
    <mergeCell ref="E124:F124"/>
    <mergeCell ref="E125:F125"/>
    <mergeCell ref="C126:C127"/>
    <mergeCell ref="E126:F126"/>
    <mergeCell ref="E127:F127"/>
    <mergeCell ref="B110:B127"/>
    <mergeCell ref="C110:C111"/>
    <mergeCell ref="E110:F110"/>
    <mergeCell ref="E111:F111"/>
    <mergeCell ref="C112:C113"/>
    <mergeCell ref="E112:F112"/>
    <mergeCell ref="E113:F113"/>
    <mergeCell ref="C114:C115"/>
    <mergeCell ref="E114:F114"/>
    <mergeCell ref="E115:F115"/>
    <mergeCell ref="C120:C121"/>
    <mergeCell ref="E120:F120"/>
    <mergeCell ref="E121:F121"/>
    <mergeCell ref="C122:C123"/>
    <mergeCell ref="E122:F122"/>
    <mergeCell ref="E123:F123"/>
    <mergeCell ref="C116:C117"/>
    <mergeCell ref="E116:F116"/>
    <mergeCell ref="E117:F117"/>
    <mergeCell ref="C118:C119"/>
    <mergeCell ref="E118:F118"/>
    <mergeCell ref="E119:F119"/>
    <mergeCell ref="E106:F106"/>
    <mergeCell ref="E107:F107"/>
    <mergeCell ref="C108:C109"/>
    <mergeCell ref="E108:F108"/>
    <mergeCell ref="E109:F109"/>
    <mergeCell ref="C102:C103"/>
    <mergeCell ref="E102:F102"/>
    <mergeCell ref="E103:F103"/>
    <mergeCell ref="C104:C105"/>
    <mergeCell ref="E104:F104"/>
    <mergeCell ref="E105:F105"/>
    <mergeCell ref="C88:C89"/>
    <mergeCell ref="E88:F88"/>
    <mergeCell ref="E89:F89"/>
    <mergeCell ref="B90:B109"/>
    <mergeCell ref="C90:C91"/>
    <mergeCell ref="E90:F90"/>
    <mergeCell ref="E91:F91"/>
    <mergeCell ref="C92:C93"/>
    <mergeCell ref="E92:F92"/>
    <mergeCell ref="E93:F93"/>
    <mergeCell ref="B72:B89"/>
    <mergeCell ref="C98:C99"/>
    <mergeCell ref="E98:F98"/>
    <mergeCell ref="E99:F99"/>
    <mergeCell ref="C100:C101"/>
    <mergeCell ref="E100:F100"/>
    <mergeCell ref="E101:F101"/>
    <mergeCell ref="C94:C95"/>
    <mergeCell ref="E94:F94"/>
    <mergeCell ref="E95:F95"/>
    <mergeCell ref="C96:C97"/>
    <mergeCell ref="E96:F96"/>
    <mergeCell ref="E97:F97"/>
    <mergeCell ref="C106:C107"/>
    <mergeCell ref="C84:C85"/>
    <mergeCell ref="E84:F84"/>
    <mergeCell ref="E85:F85"/>
    <mergeCell ref="C86:C87"/>
    <mergeCell ref="E86:F86"/>
    <mergeCell ref="E87:F87"/>
    <mergeCell ref="C80:C81"/>
    <mergeCell ref="E80:F80"/>
    <mergeCell ref="E81:F81"/>
    <mergeCell ref="C82:C83"/>
    <mergeCell ref="E82:F82"/>
    <mergeCell ref="E83:F83"/>
    <mergeCell ref="C76:C77"/>
    <mergeCell ref="E76:F76"/>
    <mergeCell ref="E77:F77"/>
    <mergeCell ref="C78:C79"/>
    <mergeCell ref="E78:F78"/>
    <mergeCell ref="E79:F79"/>
    <mergeCell ref="C70:C71"/>
    <mergeCell ref="E70:F70"/>
    <mergeCell ref="E71:F71"/>
    <mergeCell ref="C72:C73"/>
    <mergeCell ref="E72:F72"/>
    <mergeCell ref="E73:F73"/>
    <mergeCell ref="C74:C75"/>
    <mergeCell ref="E74:F74"/>
    <mergeCell ref="E75:F75"/>
    <mergeCell ref="C68:C69"/>
    <mergeCell ref="E68:F68"/>
    <mergeCell ref="E69:F69"/>
    <mergeCell ref="C62:C63"/>
    <mergeCell ref="E62:F62"/>
    <mergeCell ref="E63:F63"/>
    <mergeCell ref="C64:C65"/>
    <mergeCell ref="E64:F64"/>
    <mergeCell ref="E65:F65"/>
    <mergeCell ref="C60:C61"/>
    <mergeCell ref="E60:F60"/>
    <mergeCell ref="E61:F61"/>
    <mergeCell ref="C52:C53"/>
    <mergeCell ref="E52:F52"/>
    <mergeCell ref="E53:F53"/>
    <mergeCell ref="C66:C67"/>
    <mergeCell ref="E66:F66"/>
    <mergeCell ref="E67:F67"/>
    <mergeCell ref="C44:C45"/>
    <mergeCell ref="E44:F44"/>
    <mergeCell ref="E45:F45"/>
    <mergeCell ref="C46:C47"/>
    <mergeCell ref="E46:F46"/>
    <mergeCell ref="E47:F47"/>
    <mergeCell ref="C58:C59"/>
    <mergeCell ref="E58:F58"/>
    <mergeCell ref="E59:F59"/>
    <mergeCell ref="B38:B41"/>
    <mergeCell ref="C38:C39"/>
    <mergeCell ref="E38:F38"/>
    <mergeCell ref="E39:F39"/>
    <mergeCell ref="C40:C41"/>
    <mergeCell ref="E40:F40"/>
    <mergeCell ref="E41:F41"/>
    <mergeCell ref="B54:B71"/>
    <mergeCell ref="C54:C55"/>
    <mergeCell ref="E54:F54"/>
    <mergeCell ref="E55:F55"/>
    <mergeCell ref="C56:C57"/>
    <mergeCell ref="E56:F56"/>
    <mergeCell ref="E57:F57"/>
    <mergeCell ref="C48:C49"/>
    <mergeCell ref="E48:F48"/>
    <mergeCell ref="E49:F49"/>
    <mergeCell ref="C50:C51"/>
    <mergeCell ref="E50:F50"/>
    <mergeCell ref="E51:F51"/>
    <mergeCell ref="B42:B53"/>
    <mergeCell ref="C42:C43"/>
    <mergeCell ref="E42:F42"/>
    <mergeCell ref="E43:F43"/>
    <mergeCell ref="E22:F22"/>
    <mergeCell ref="E23:F23"/>
    <mergeCell ref="C24:C25"/>
    <mergeCell ref="E24:F24"/>
    <mergeCell ref="E25:F25"/>
    <mergeCell ref="C30:C31"/>
    <mergeCell ref="E30:F30"/>
    <mergeCell ref="E31:F31"/>
    <mergeCell ref="B32:B37"/>
    <mergeCell ref="C32:C33"/>
    <mergeCell ref="E32:F32"/>
    <mergeCell ref="E33:F33"/>
    <mergeCell ref="C34:C35"/>
    <mergeCell ref="E34:F34"/>
    <mergeCell ref="E35:F35"/>
    <mergeCell ref="C36:C37"/>
    <mergeCell ref="E36:F36"/>
    <mergeCell ref="E37:F37"/>
    <mergeCell ref="E17:F17"/>
    <mergeCell ref="C18:C19"/>
    <mergeCell ref="E18:F18"/>
    <mergeCell ref="E19:F19"/>
    <mergeCell ref="C20:C21"/>
    <mergeCell ref="E20:F20"/>
    <mergeCell ref="E21:F21"/>
    <mergeCell ref="P10:Q10"/>
    <mergeCell ref="B12:B31"/>
    <mergeCell ref="C12:C13"/>
    <mergeCell ref="E12:F12"/>
    <mergeCell ref="E13:F13"/>
    <mergeCell ref="C14:C15"/>
    <mergeCell ref="E14:F14"/>
    <mergeCell ref="E15:F15"/>
    <mergeCell ref="C16:C17"/>
    <mergeCell ref="E16:F16"/>
    <mergeCell ref="C26:C27"/>
    <mergeCell ref="E26:F26"/>
    <mergeCell ref="E27:F27"/>
    <mergeCell ref="C28:C29"/>
    <mergeCell ref="E28:F28"/>
    <mergeCell ref="E29:F29"/>
    <mergeCell ref="C22:C23"/>
    <mergeCell ref="P5:P6"/>
    <mergeCell ref="Q5:Q6"/>
    <mergeCell ref="B10:B11"/>
    <mergeCell ref="C10:C11"/>
    <mergeCell ref="D10:D11"/>
    <mergeCell ref="E10:F11"/>
    <mergeCell ref="G10:I10"/>
    <mergeCell ref="J10:L10"/>
    <mergeCell ref="M10:O10"/>
  </mergeCells>
  <phoneticPr fontId="1"/>
  <dataValidations count="1">
    <dataValidation type="decimal" operator="lessThanOrEqual" allowBlank="1" showInputMessage="1" showErrorMessage="1" error="負荷オーバーです" sqref="B143 IX143 ST143 ACP143 AML143 AWH143 BGD143 BPZ143 BZV143 CJR143 CTN143 DDJ143 DNF143 DXB143 EGX143 EQT143 FAP143 FKL143 FUH143 GED143 GNZ143 GXV143 HHR143 HRN143 IBJ143 ILF143 IVB143 JEX143 JOT143 JYP143 KIL143 KSH143 LCD143 LLZ143 LVV143 MFR143 MPN143 MZJ143 NJF143 NTB143 OCX143 OMT143 OWP143 PGL143 PQH143 QAD143 QJZ143 QTV143 RDR143 RNN143 RXJ143 SHF143 SRB143 TAX143 TKT143 TUP143 UEL143 UOH143 UYD143 VHZ143 VRV143 WBR143 WLN143 WVJ143 B65679 IX65679 ST65679 ACP65679 AML65679 AWH65679 BGD65679 BPZ65679 BZV65679 CJR65679 CTN65679 DDJ65679 DNF65679 DXB65679 EGX65679 EQT65679 FAP65679 FKL65679 FUH65679 GED65679 GNZ65679 GXV65679 HHR65679 HRN65679 IBJ65679 ILF65679 IVB65679 JEX65679 JOT65679 JYP65679 KIL65679 KSH65679 LCD65679 LLZ65679 LVV65679 MFR65679 MPN65679 MZJ65679 NJF65679 NTB65679 OCX65679 OMT65679 OWP65679 PGL65679 PQH65679 QAD65679 QJZ65679 QTV65679 RDR65679 RNN65679 RXJ65679 SHF65679 SRB65679 TAX65679 TKT65679 TUP65679 UEL65679 UOH65679 UYD65679 VHZ65679 VRV65679 WBR65679 WLN65679 WVJ65679 B131215 IX131215 ST131215 ACP131215 AML131215 AWH131215 BGD131215 BPZ131215 BZV131215 CJR131215 CTN131215 DDJ131215 DNF131215 DXB131215 EGX131215 EQT131215 FAP131215 FKL131215 FUH131215 GED131215 GNZ131215 GXV131215 HHR131215 HRN131215 IBJ131215 ILF131215 IVB131215 JEX131215 JOT131215 JYP131215 KIL131215 KSH131215 LCD131215 LLZ131215 LVV131215 MFR131215 MPN131215 MZJ131215 NJF131215 NTB131215 OCX131215 OMT131215 OWP131215 PGL131215 PQH131215 QAD131215 QJZ131215 QTV131215 RDR131215 RNN131215 RXJ131215 SHF131215 SRB131215 TAX131215 TKT131215 TUP131215 UEL131215 UOH131215 UYD131215 VHZ131215 VRV131215 WBR131215 WLN131215 WVJ131215 B196751 IX196751 ST196751 ACP196751 AML196751 AWH196751 BGD196751 BPZ196751 BZV196751 CJR196751 CTN196751 DDJ196751 DNF196751 DXB196751 EGX196751 EQT196751 FAP196751 FKL196751 FUH196751 GED196751 GNZ196751 GXV196751 HHR196751 HRN196751 IBJ196751 ILF196751 IVB196751 JEX196751 JOT196751 JYP196751 KIL196751 KSH196751 LCD196751 LLZ196751 LVV196751 MFR196751 MPN196751 MZJ196751 NJF196751 NTB196751 OCX196751 OMT196751 OWP196751 PGL196751 PQH196751 QAD196751 QJZ196751 QTV196751 RDR196751 RNN196751 RXJ196751 SHF196751 SRB196751 TAX196751 TKT196751 TUP196751 UEL196751 UOH196751 UYD196751 VHZ196751 VRV196751 WBR196751 WLN196751 WVJ196751 B262287 IX262287 ST262287 ACP262287 AML262287 AWH262287 BGD262287 BPZ262287 BZV262287 CJR262287 CTN262287 DDJ262287 DNF262287 DXB262287 EGX262287 EQT262287 FAP262287 FKL262287 FUH262287 GED262287 GNZ262287 GXV262287 HHR262287 HRN262287 IBJ262287 ILF262287 IVB262287 JEX262287 JOT262287 JYP262287 KIL262287 KSH262287 LCD262287 LLZ262287 LVV262287 MFR262287 MPN262287 MZJ262287 NJF262287 NTB262287 OCX262287 OMT262287 OWP262287 PGL262287 PQH262287 QAD262287 QJZ262287 QTV262287 RDR262287 RNN262287 RXJ262287 SHF262287 SRB262287 TAX262287 TKT262287 TUP262287 UEL262287 UOH262287 UYD262287 VHZ262287 VRV262287 WBR262287 WLN262287 WVJ262287 B327823 IX327823 ST327823 ACP327823 AML327823 AWH327823 BGD327823 BPZ327823 BZV327823 CJR327823 CTN327823 DDJ327823 DNF327823 DXB327823 EGX327823 EQT327823 FAP327823 FKL327823 FUH327823 GED327823 GNZ327823 GXV327823 HHR327823 HRN327823 IBJ327823 ILF327823 IVB327823 JEX327823 JOT327823 JYP327823 KIL327823 KSH327823 LCD327823 LLZ327823 LVV327823 MFR327823 MPN327823 MZJ327823 NJF327823 NTB327823 OCX327823 OMT327823 OWP327823 PGL327823 PQH327823 QAD327823 QJZ327823 QTV327823 RDR327823 RNN327823 RXJ327823 SHF327823 SRB327823 TAX327823 TKT327823 TUP327823 UEL327823 UOH327823 UYD327823 VHZ327823 VRV327823 WBR327823 WLN327823 WVJ327823 B393359 IX393359 ST393359 ACP393359 AML393359 AWH393359 BGD393359 BPZ393359 BZV393359 CJR393359 CTN393359 DDJ393359 DNF393359 DXB393359 EGX393359 EQT393359 FAP393359 FKL393359 FUH393359 GED393359 GNZ393359 GXV393359 HHR393359 HRN393359 IBJ393359 ILF393359 IVB393359 JEX393359 JOT393359 JYP393359 KIL393359 KSH393359 LCD393359 LLZ393359 LVV393359 MFR393359 MPN393359 MZJ393359 NJF393359 NTB393359 OCX393359 OMT393359 OWP393359 PGL393359 PQH393359 QAD393359 QJZ393359 QTV393359 RDR393359 RNN393359 RXJ393359 SHF393359 SRB393359 TAX393359 TKT393359 TUP393359 UEL393359 UOH393359 UYD393359 VHZ393359 VRV393359 WBR393359 WLN393359 WVJ393359 B458895 IX458895 ST458895 ACP458895 AML458895 AWH458895 BGD458895 BPZ458895 BZV458895 CJR458895 CTN458895 DDJ458895 DNF458895 DXB458895 EGX458895 EQT458895 FAP458895 FKL458895 FUH458895 GED458895 GNZ458895 GXV458895 HHR458895 HRN458895 IBJ458895 ILF458895 IVB458895 JEX458895 JOT458895 JYP458895 KIL458895 KSH458895 LCD458895 LLZ458895 LVV458895 MFR458895 MPN458895 MZJ458895 NJF458895 NTB458895 OCX458895 OMT458895 OWP458895 PGL458895 PQH458895 QAD458895 QJZ458895 QTV458895 RDR458895 RNN458895 RXJ458895 SHF458895 SRB458895 TAX458895 TKT458895 TUP458895 UEL458895 UOH458895 UYD458895 VHZ458895 VRV458895 WBR458895 WLN458895 WVJ458895 B524431 IX524431 ST524431 ACP524431 AML524431 AWH524431 BGD524431 BPZ524431 BZV524431 CJR524431 CTN524431 DDJ524431 DNF524431 DXB524431 EGX524431 EQT524431 FAP524431 FKL524431 FUH524431 GED524431 GNZ524431 GXV524431 HHR524431 HRN524431 IBJ524431 ILF524431 IVB524431 JEX524431 JOT524431 JYP524431 KIL524431 KSH524431 LCD524431 LLZ524431 LVV524431 MFR524431 MPN524431 MZJ524431 NJF524431 NTB524431 OCX524431 OMT524431 OWP524431 PGL524431 PQH524431 QAD524431 QJZ524431 QTV524431 RDR524431 RNN524431 RXJ524431 SHF524431 SRB524431 TAX524431 TKT524431 TUP524431 UEL524431 UOH524431 UYD524431 VHZ524431 VRV524431 WBR524431 WLN524431 WVJ524431 B589967 IX589967 ST589967 ACP589967 AML589967 AWH589967 BGD589967 BPZ589967 BZV589967 CJR589967 CTN589967 DDJ589967 DNF589967 DXB589967 EGX589967 EQT589967 FAP589967 FKL589967 FUH589967 GED589967 GNZ589967 GXV589967 HHR589967 HRN589967 IBJ589967 ILF589967 IVB589967 JEX589967 JOT589967 JYP589967 KIL589967 KSH589967 LCD589967 LLZ589967 LVV589967 MFR589967 MPN589967 MZJ589967 NJF589967 NTB589967 OCX589967 OMT589967 OWP589967 PGL589967 PQH589967 QAD589967 QJZ589967 QTV589967 RDR589967 RNN589967 RXJ589967 SHF589967 SRB589967 TAX589967 TKT589967 TUP589967 UEL589967 UOH589967 UYD589967 VHZ589967 VRV589967 WBR589967 WLN589967 WVJ589967 B655503 IX655503 ST655503 ACP655503 AML655503 AWH655503 BGD655503 BPZ655503 BZV655503 CJR655503 CTN655503 DDJ655503 DNF655503 DXB655503 EGX655503 EQT655503 FAP655503 FKL655503 FUH655503 GED655503 GNZ655503 GXV655503 HHR655503 HRN655503 IBJ655503 ILF655503 IVB655503 JEX655503 JOT655503 JYP655503 KIL655503 KSH655503 LCD655503 LLZ655503 LVV655503 MFR655503 MPN655503 MZJ655503 NJF655503 NTB655503 OCX655503 OMT655503 OWP655503 PGL655503 PQH655503 QAD655503 QJZ655503 QTV655503 RDR655503 RNN655503 RXJ655503 SHF655503 SRB655503 TAX655503 TKT655503 TUP655503 UEL655503 UOH655503 UYD655503 VHZ655503 VRV655503 WBR655503 WLN655503 WVJ655503 B721039 IX721039 ST721039 ACP721039 AML721039 AWH721039 BGD721039 BPZ721039 BZV721039 CJR721039 CTN721039 DDJ721039 DNF721039 DXB721039 EGX721039 EQT721039 FAP721039 FKL721039 FUH721039 GED721039 GNZ721039 GXV721039 HHR721039 HRN721039 IBJ721039 ILF721039 IVB721039 JEX721039 JOT721039 JYP721039 KIL721039 KSH721039 LCD721039 LLZ721039 LVV721039 MFR721039 MPN721039 MZJ721039 NJF721039 NTB721039 OCX721039 OMT721039 OWP721039 PGL721039 PQH721039 QAD721039 QJZ721039 QTV721039 RDR721039 RNN721039 RXJ721039 SHF721039 SRB721039 TAX721039 TKT721039 TUP721039 UEL721039 UOH721039 UYD721039 VHZ721039 VRV721039 WBR721039 WLN721039 WVJ721039 B786575 IX786575 ST786575 ACP786575 AML786575 AWH786575 BGD786575 BPZ786575 BZV786575 CJR786575 CTN786575 DDJ786575 DNF786575 DXB786575 EGX786575 EQT786575 FAP786575 FKL786575 FUH786575 GED786575 GNZ786575 GXV786575 HHR786575 HRN786575 IBJ786575 ILF786575 IVB786575 JEX786575 JOT786575 JYP786575 KIL786575 KSH786575 LCD786575 LLZ786575 LVV786575 MFR786575 MPN786575 MZJ786575 NJF786575 NTB786575 OCX786575 OMT786575 OWP786575 PGL786575 PQH786575 QAD786575 QJZ786575 QTV786575 RDR786575 RNN786575 RXJ786575 SHF786575 SRB786575 TAX786575 TKT786575 TUP786575 UEL786575 UOH786575 UYD786575 VHZ786575 VRV786575 WBR786575 WLN786575 WVJ786575 B852111 IX852111 ST852111 ACP852111 AML852111 AWH852111 BGD852111 BPZ852111 BZV852111 CJR852111 CTN852111 DDJ852111 DNF852111 DXB852111 EGX852111 EQT852111 FAP852111 FKL852111 FUH852111 GED852111 GNZ852111 GXV852111 HHR852111 HRN852111 IBJ852111 ILF852111 IVB852111 JEX852111 JOT852111 JYP852111 KIL852111 KSH852111 LCD852111 LLZ852111 LVV852111 MFR852111 MPN852111 MZJ852111 NJF852111 NTB852111 OCX852111 OMT852111 OWP852111 PGL852111 PQH852111 QAD852111 QJZ852111 QTV852111 RDR852111 RNN852111 RXJ852111 SHF852111 SRB852111 TAX852111 TKT852111 TUP852111 UEL852111 UOH852111 UYD852111 VHZ852111 VRV852111 WBR852111 WLN852111 WVJ852111 B917647 IX917647 ST917647 ACP917647 AML917647 AWH917647 BGD917647 BPZ917647 BZV917647 CJR917647 CTN917647 DDJ917647 DNF917647 DXB917647 EGX917647 EQT917647 FAP917647 FKL917647 FUH917647 GED917647 GNZ917647 GXV917647 HHR917647 HRN917647 IBJ917647 ILF917647 IVB917647 JEX917647 JOT917647 JYP917647 KIL917647 KSH917647 LCD917647 LLZ917647 LVV917647 MFR917647 MPN917647 MZJ917647 NJF917647 NTB917647 OCX917647 OMT917647 OWP917647 PGL917647 PQH917647 QAD917647 QJZ917647 QTV917647 RDR917647 RNN917647 RXJ917647 SHF917647 SRB917647 TAX917647 TKT917647 TUP917647 UEL917647 UOH917647 UYD917647 VHZ917647 VRV917647 WBR917647 WLN917647 WVJ917647 B983183 IX983183 ST983183 ACP983183 AML983183 AWH983183 BGD983183 BPZ983183 BZV983183 CJR983183 CTN983183 DDJ983183 DNF983183 DXB983183 EGX983183 EQT983183 FAP983183 FKL983183 FUH983183 GED983183 GNZ983183 GXV983183 HHR983183 HRN983183 IBJ983183 ILF983183 IVB983183 JEX983183 JOT983183 JYP983183 KIL983183 KSH983183 LCD983183 LLZ983183 LVV983183 MFR983183 MPN983183 MZJ983183 NJF983183 NTB983183 OCX983183 OMT983183 OWP983183 PGL983183 PQH983183 QAD983183 QJZ983183 QTV983183 RDR983183 RNN983183 RXJ983183 SHF983183 SRB983183 TAX983183 TKT983183 TUP983183 UEL983183 UOH983183 UYD983183 VHZ983183 VRV983183 WBR983183 WLN983183 WVJ983183" xr:uid="{7875BC12-539F-4839-9080-F5DB2BAF8572}">
      <formula1>L148</formula1>
    </dataValidation>
  </dataValidations>
  <pageMargins left="0.70866141732283472" right="0.70866141732283472" top="0.74803149606299213" bottom="0.74803149606299213" header="0.31496062992125984" footer="0.31496062992125984"/>
  <pageSetup paperSize="9" scale="40"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F6420-7821-41F7-A227-FC6E28D61E95}">
  <sheetPr>
    <pageSetUpPr fitToPage="1"/>
  </sheetPr>
  <dimension ref="B1:N36"/>
  <sheetViews>
    <sheetView tabSelected="1" view="pageBreakPreview" zoomScale="80" zoomScaleNormal="100" zoomScaleSheetLayoutView="80" workbookViewId="0">
      <selection activeCell="B11" sqref="B11:B12"/>
    </sheetView>
  </sheetViews>
  <sheetFormatPr defaultColWidth="9.81640625" defaultRowHeight="15"/>
  <cols>
    <col min="1" max="1" width="1.453125" style="290" customWidth="1"/>
    <col min="2" max="2" width="5.453125" style="290" customWidth="1"/>
    <col min="3" max="3" width="22.08984375" style="290" bestFit="1" customWidth="1"/>
    <col min="4" max="4" width="12.08984375" style="290" customWidth="1"/>
    <col min="5" max="5" width="15.36328125" style="290" bestFit="1" customWidth="1"/>
    <col min="6" max="6" width="6.54296875" style="290" customWidth="1"/>
    <col min="7" max="7" width="7.453125" style="290" customWidth="1"/>
    <col min="8" max="8" width="9.81640625" style="290"/>
    <col min="9" max="9" width="11.7265625" style="290" customWidth="1"/>
    <col min="10" max="10" width="12.6328125" style="290" customWidth="1"/>
    <col min="11" max="11" width="12.54296875" style="290" customWidth="1"/>
    <col min="12" max="12" width="1.36328125" style="290" customWidth="1"/>
    <col min="13" max="13" width="0" style="290" hidden="1" customWidth="1"/>
    <col min="14" max="16384" width="9.81640625" style="290"/>
  </cols>
  <sheetData>
    <row r="1" spans="2:14">
      <c r="B1" s="290" t="s">
        <v>233</v>
      </c>
    </row>
    <row r="2" spans="2:14">
      <c r="B2" s="408" t="s">
        <v>234</v>
      </c>
      <c r="C2" s="408"/>
      <c r="D2" s="408"/>
      <c r="E2" s="408"/>
    </row>
    <row r="3" spans="2:14">
      <c r="B3" s="408"/>
      <c r="C3" s="408"/>
      <c r="D3" s="408"/>
      <c r="E3" s="408"/>
      <c r="F3" s="291"/>
      <c r="G3" s="291"/>
      <c r="H3" s="291"/>
      <c r="I3" s="291"/>
      <c r="J3" s="291"/>
      <c r="K3" s="291"/>
    </row>
    <row r="4" spans="2:14">
      <c r="B4" s="292" t="s">
        <v>98</v>
      </c>
      <c r="K4" s="293"/>
    </row>
    <row r="5" spans="2:14" s="294" customFormat="1" ht="14">
      <c r="B5" s="292" t="s">
        <v>235</v>
      </c>
      <c r="M5" s="295"/>
      <c r="N5" s="295"/>
    </row>
    <row r="6" spans="2:14">
      <c r="B6" s="292"/>
      <c r="K6" s="293"/>
    </row>
    <row r="7" spans="2:14" ht="19.5">
      <c r="I7" s="409" t="s">
        <v>236</v>
      </c>
      <c r="J7" s="409"/>
      <c r="K7" s="409"/>
    </row>
    <row r="8" spans="2:14" ht="19.5">
      <c r="I8" s="409" t="s">
        <v>237</v>
      </c>
      <c r="J8" s="409"/>
      <c r="K8" s="409"/>
    </row>
    <row r="9" spans="2:14" ht="19.5">
      <c r="K9" s="296"/>
    </row>
    <row r="10" spans="2:14" ht="16.5">
      <c r="J10" s="32"/>
      <c r="K10" s="297" t="s">
        <v>139</v>
      </c>
    </row>
    <row r="11" spans="2:14" s="298" customFormat="1" ht="16">
      <c r="B11" s="130" t="s">
        <v>252</v>
      </c>
    </row>
    <row r="12" spans="2:14" s="298" customFormat="1" ht="16">
      <c r="B12" s="130" t="s">
        <v>253</v>
      </c>
    </row>
    <row r="14" spans="2:14">
      <c r="B14" s="290" t="s">
        <v>238</v>
      </c>
    </row>
    <row r="15" spans="2:14">
      <c r="H15" s="299" t="s">
        <v>239</v>
      </c>
    </row>
    <row r="16" spans="2:14">
      <c r="B16" s="290" t="s">
        <v>240</v>
      </c>
    </row>
    <row r="18" spans="2:13">
      <c r="B18" s="290" t="s">
        <v>241</v>
      </c>
    </row>
    <row r="20" spans="2:13">
      <c r="B20" s="290" t="s">
        <v>242</v>
      </c>
    </row>
    <row r="22" spans="2:13">
      <c r="B22" s="290" t="s">
        <v>243</v>
      </c>
      <c r="G22" s="290" t="s">
        <v>244</v>
      </c>
    </row>
    <row r="23" spans="2:13" ht="15.5" thickBot="1"/>
    <row r="24" spans="2:13" ht="20" thickBot="1">
      <c r="C24" s="300" t="s">
        <v>245</v>
      </c>
      <c r="D24" s="301" t="s">
        <v>246</v>
      </c>
      <c r="E24" s="302" t="s">
        <v>247</v>
      </c>
      <c r="I24" s="410" t="s">
        <v>248</v>
      </c>
      <c r="J24" s="410"/>
    </row>
    <row r="25" spans="2:13" ht="16" thickTop="1" thickBot="1">
      <c r="C25" s="303">
        <v>2.2000000000000002</v>
      </c>
      <c r="D25" s="304"/>
      <c r="E25" s="305" t="str">
        <f>IF(D25="","",C25*D25)</f>
        <v/>
      </c>
    </row>
    <row r="26" spans="2:13">
      <c r="C26" s="306">
        <v>2.8</v>
      </c>
      <c r="D26" s="304"/>
      <c r="E26" s="307" t="str">
        <f t="shared" ref="E26:E35" si="0">IF(D26="","",C26*D26)</f>
        <v/>
      </c>
      <c r="H26" s="402" t="s">
        <v>246</v>
      </c>
      <c r="I26" s="404" t="str">
        <f>IF(D36&lt;=10,"OK","NG")</f>
        <v>OK</v>
      </c>
      <c r="J26" s="405"/>
    </row>
    <row r="27" spans="2:13" ht="15.5" thickBot="1">
      <c r="C27" s="306">
        <v>3.6</v>
      </c>
      <c r="D27" s="304"/>
      <c r="E27" s="307" t="str">
        <f t="shared" si="0"/>
        <v/>
      </c>
      <c r="H27" s="403"/>
      <c r="I27" s="406"/>
      <c r="J27" s="407"/>
      <c r="M27" s="290">
        <v>1</v>
      </c>
    </row>
    <row r="28" spans="2:13">
      <c r="C28" s="306">
        <v>4.5</v>
      </c>
      <c r="D28" s="304"/>
      <c r="E28" s="307" t="str">
        <f t="shared" si="0"/>
        <v/>
      </c>
      <c r="M28" s="290">
        <v>2</v>
      </c>
    </row>
    <row r="29" spans="2:13" ht="15.5" thickBot="1">
      <c r="C29" s="306">
        <v>5.6</v>
      </c>
      <c r="D29" s="304"/>
      <c r="E29" s="307" t="str">
        <f t="shared" si="0"/>
        <v/>
      </c>
      <c r="M29" s="290">
        <v>3</v>
      </c>
    </row>
    <row r="30" spans="2:13">
      <c r="C30" s="306">
        <v>7.1</v>
      </c>
      <c r="D30" s="304"/>
      <c r="E30" s="307" t="str">
        <f t="shared" si="0"/>
        <v/>
      </c>
      <c r="H30" s="402" t="s">
        <v>249</v>
      </c>
      <c r="I30" s="404" t="str">
        <f>IF(E36&lt;28,"NG",IF(E36&lt;=56,"OK","NG"))</f>
        <v>NG</v>
      </c>
      <c r="J30" s="405"/>
      <c r="M30" s="290">
        <v>4</v>
      </c>
    </row>
    <row r="31" spans="2:13" ht="15.5" thickBot="1">
      <c r="C31" s="308">
        <v>8</v>
      </c>
      <c r="D31" s="304"/>
      <c r="E31" s="307" t="str">
        <f t="shared" si="0"/>
        <v/>
      </c>
      <c r="H31" s="403"/>
      <c r="I31" s="406"/>
      <c r="J31" s="407"/>
      <c r="M31" s="290">
        <v>5</v>
      </c>
    </row>
    <row r="32" spans="2:13">
      <c r="C32" s="308">
        <v>9</v>
      </c>
      <c r="D32" s="304"/>
      <c r="E32" s="307" t="str">
        <f t="shared" si="0"/>
        <v/>
      </c>
      <c r="M32" s="290">
        <v>6</v>
      </c>
    </row>
    <row r="33" spans="3:13">
      <c r="C33" s="306">
        <v>11.2</v>
      </c>
      <c r="D33" s="304"/>
      <c r="E33" s="307" t="str">
        <f t="shared" si="0"/>
        <v/>
      </c>
      <c r="M33" s="290">
        <v>7</v>
      </c>
    </row>
    <row r="34" spans="3:13">
      <c r="C34" s="308">
        <v>14</v>
      </c>
      <c r="D34" s="304"/>
      <c r="E34" s="307" t="str">
        <f t="shared" si="0"/>
        <v/>
      </c>
      <c r="G34" s="309"/>
      <c r="H34" s="290" t="s">
        <v>250</v>
      </c>
      <c r="M34" s="290">
        <v>8</v>
      </c>
    </row>
    <row r="35" spans="3:13" ht="15.5" thickBot="1">
      <c r="C35" s="310">
        <v>16</v>
      </c>
      <c r="D35" s="311"/>
      <c r="E35" s="312" t="str">
        <f t="shared" si="0"/>
        <v/>
      </c>
      <c r="M35" s="290">
        <v>9</v>
      </c>
    </row>
    <row r="36" spans="3:13" ht="16" thickTop="1" thickBot="1">
      <c r="C36" s="313" t="s">
        <v>251</v>
      </c>
      <c r="D36" s="314">
        <f>SUM(D25:D35)</f>
        <v>0</v>
      </c>
      <c r="E36" s="315">
        <f>SUM(E25:E35)</f>
        <v>0</v>
      </c>
      <c r="M36" s="290">
        <v>10</v>
      </c>
    </row>
  </sheetData>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618D8D8D-427D-4399-8460-9C1A860A1FA5}">
      <formula1>$M$26:$M$36</formula1>
    </dataValidation>
  </dataValidations>
  <pageMargins left="0.70866141732283472" right="0.70866141732283472" top="0.74803149606299213" bottom="0.74803149606299213" header="0.31496062992125984" footer="0.31496062992125984"/>
  <pageSetup paperSize="9" scale="77"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06683-40D0-467F-9361-3E103CEB8719}">
  <sheetPr>
    <pageSetUpPr fitToPage="1"/>
  </sheetPr>
  <dimension ref="B1:N36"/>
  <sheetViews>
    <sheetView view="pageBreakPreview" zoomScale="60" zoomScaleNormal="100" workbookViewId="0">
      <selection activeCell="P21" sqref="P21"/>
    </sheetView>
  </sheetViews>
  <sheetFormatPr defaultColWidth="9.81640625" defaultRowHeight="15"/>
  <cols>
    <col min="1" max="1" width="1.453125" style="290" customWidth="1"/>
    <col min="2" max="2" width="5.453125" style="290" customWidth="1"/>
    <col min="3" max="3" width="22.08984375" style="290" bestFit="1" customWidth="1"/>
    <col min="4" max="4" width="12.08984375" style="290" customWidth="1"/>
    <col min="5" max="5" width="15.36328125" style="290" bestFit="1" customWidth="1"/>
    <col min="6" max="6" width="6.54296875" style="290" customWidth="1"/>
    <col min="7" max="7" width="7.453125" style="290" customWidth="1"/>
    <col min="8" max="8" width="9.81640625" style="290"/>
    <col min="9" max="9" width="11.7265625" style="290" customWidth="1"/>
    <col min="10" max="10" width="12.6328125" style="290" customWidth="1"/>
    <col min="11" max="11" width="12.54296875" style="290" customWidth="1"/>
    <col min="12" max="12" width="1.36328125" style="290" customWidth="1"/>
    <col min="13" max="13" width="0" style="290" hidden="1" customWidth="1"/>
    <col min="14" max="16384" width="9.81640625" style="290"/>
  </cols>
  <sheetData>
    <row r="1" spans="2:14">
      <c r="B1" s="290" t="s">
        <v>233</v>
      </c>
    </row>
    <row r="2" spans="2:14">
      <c r="B2" s="408" t="s">
        <v>234</v>
      </c>
      <c r="C2" s="408"/>
      <c r="D2" s="408"/>
      <c r="E2" s="408"/>
    </row>
    <row r="3" spans="2:14">
      <c r="B3" s="408"/>
      <c r="C3" s="408"/>
      <c r="D3" s="408"/>
      <c r="E3" s="408"/>
      <c r="F3" s="291"/>
      <c r="G3" s="291"/>
      <c r="H3" s="291"/>
      <c r="I3" s="291"/>
      <c r="J3" s="291"/>
      <c r="K3" s="291"/>
    </row>
    <row r="4" spans="2:14">
      <c r="B4" s="292" t="s">
        <v>98</v>
      </c>
      <c r="K4" s="293"/>
    </row>
    <row r="5" spans="2:14" s="294" customFormat="1" ht="14">
      <c r="B5" s="292" t="s">
        <v>235</v>
      </c>
      <c r="M5" s="295"/>
      <c r="N5" s="295"/>
    </row>
    <row r="6" spans="2:14">
      <c r="B6" s="292"/>
      <c r="K6" s="293"/>
    </row>
    <row r="7" spans="2:14" ht="19.5">
      <c r="I7" s="409" t="s">
        <v>236</v>
      </c>
      <c r="J7" s="409"/>
      <c r="K7" s="409"/>
    </row>
    <row r="8" spans="2:14" ht="19.5">
      <c r="I8" s="409" t="s">
        <v>237</v>
      </c>
      <c r="J8" s="409"/>
      <c r="K8" s="409"/>
    </row>
    <row r="9" spans="2:14" ht="19.5">
      <c r="K9" s="296"/>
    </row>
    <row r="10" spans="2:14" ht="16.5">
      <c r="J10" s="32">
        <v>2</v>
      </c>
      <c r="K10" s="297" t="s">
        <v>139</v>
      </c>
    </row>
    <row r="11" spans="2:14" s="298" customFormat="1" ht="16">
      <c r="B11" s="130" t="s">
        <v>252</v>
      </c>
    </row>
    <row r="12" spans="2:14" s="298" customFormat="1" ht="16">
      <c r="B12" s="130" t="s">
        <v>253</v>
      </c>
    </row>
    <row r="14" spans="2:14">
      <c r="B14" s="290" t="s">
        <v>238</v>
      </c>
    </row>
    <row r="15" spans="2:14">
      <c r="H15" s="299" t="s">
        <v>239</v>
      </c>
    </row>
    <row r="16" spans="2:14">
      <c r="B16" s="290" t="s">
        <v>240</v>
      </c>
    </row>
    <row r="18" spans="2:13">
      <c r="B18" s="290" t="s">
        <v>241</v>
      </c>
    </row>
    <row r="20" spans="2:13">
      <c r="B20" s="290" t="s">
        <v>242</v>
      </c>
    </row>
    <row r="22" spans="2:13">
      <c r="B22" s="290" t="s">
        <v>243</v>
      </c>
      <c r="G22" s="290" t="s">
        <v>244</v>
      </c>
    </row>
    <row r="23" spans="2:13" ht="15.5" thickBot="1"/>
    <row r="24" spans="2:13" ht="20" thickBot="1">
      <c r="C24" s="300" t="s">
        <v>245</v>
      </c>
      <c r="D24" s="301" t="s">
        <v>246</v>
      </c>
      <c r="E24" s="302" t="s">
        <v>247</v>
      </c>
      <c r="I24" s="410" t="s">
        <v>248</v>
      </c>
      <c r="J24" s="410"/>
    </row>
    <row r="25" spans="2:13" ht="16" thickTop="1" thickBot="1">
      <c r="C25" s="303">
        <v>2.2000000000000002</v>
      </c>
      <c r="D25" s="304"/>
      <c r="E25" s="305" t="str">
        <f>IF(D25="","",C25*D25)</f>
        <v/>
      </c>
    </row>
    <row r="26" spans="2:13">
      <c r="C26" s="306">
        <v>2.8</v>
      </c>
      <c r="D26" s="304"/>
      <c r="E26" s="307" t="str">
        <f t="shared" ref="E26:E35" si="0">IF(D26="","",C26*D26)</f>
        <v/>
      </c>
      <c r="H26" s="402" t="s">
        <v>246</v>
      </c>
      <c r="I26" s="404" t="str">
        <f>IF(D36&lt;=10,"OK","NG")</f>
        <v>OK</v>
      </c>
      <c r="J26" s="405"/>
    </row>
    <row r="27" spans="2:13" ht="15.5" thickBot="1">
      <c r="C27" s="306">
        <v>3.6</v>
      </c>
      <c r="D27" s="304"/>
      <c r="E27" s="307" t="str">
        <f t="shared" si="0"/>
        <v/>
      </c>
      <c r="H27" s="403"/>
      <c r="I27" s="406"/>
      <c r="J27" s="407"/>
      <c r="M27" s="290">
        <v>1</v>
      </c>
    </row>
    <row r="28" spans="2:13">
      <c r="C28" s="306">
        <v>4.5</v>
      </c>
      <c r="D28" s="304"/>
      <c r="E28" s="307" t="str">
        <f t="shared" si="0"/>
        <v/>
      </c>
      <c r="M28" s="290">
        <v>2</v>
      </c>
    </row>
    <row r="29" spans="2:13" ht="15.5" thickBot="1">
      <c r="C29" s="306">
        <v>5.6</v>
      </c>
      <c r="D29" s="304"/>
      <c r="E29" s="307" t="str">
        <f t="shared" si="0"/>
        <v/>
      </c>
      <c r="M29" s="290">
        <v>3</v>
      </c>
    </row>
    <row r="30" spans="2:13">
      <c r="C30" s="306">
        <v>7.1</v>
      </c>
      <c r="D30" s="304">
        <v>3</v>
      </c>
      <c r="E30" s="307">
        <f t="shared" si="0"/>
        <v>21.299999999999997</v>
      </c>
      <c r="H30" s="402" t="s">
        <v>249</v>
      </c>
      <c r="I30" s="404" t="str">
        <f>IF(E36&lt;28,"NG",IF(E36&lt;=56,"OK","NG"))</f>
        <v>OK</v>
      </c>
      <c r="J30" s="405"/>
      <c r="M30" s="290">
        <v>4</v>
      </c>
    </row>
    <row r="31" spans="2:13" ht="15.5" thickBot="1">
      <c r="C31" s="308">
        <v>8</v>
      </c>
      <c r="D31" s="304"/>
      <c r="E31" s="307" t="str">
        <f t="shared" si="0"/>
        <v/>
      </c>
      <c r="H31" s="403"/>
      <c r="I31" s="406"/>
      <c r="J31" s="407"/>
      <c r="M31" s="290">
        <v>5</v>
      </c>
    </row>
    <row r="32" spans="2:13">
      <c r="C32" s="308">
        <v>9</v>
      </c>
      <c r="D32" s="304"/>
      <c r="E32" s="307" t="str">
        <f t="shared" si="0"/>
        <v/>
      </c>
      <c r="M32" s="290">
        <v>6</v>
      </c>
    </row>
    <row r="33" spans="3:13">
      <c r="C33" s="306">
        <v>11.2</v>
      </c>
      <c r="D33" s="304">
        <v>3</v>
      </c>
      <c r="E33" s="307">
        <f t="shared" si="0"/>
        <v>33.599999999999994</v>
      </c>
      <c r="M33" s="290">
        <v>7</v>
      </c>
    </row>
    <row r="34" spans="3:13">
      <c r="C34" s="308">
        <v>14</v>
      </c>
      <c r="D34" s="304"/>
      <c r="E34" s="307" t="str">
        <f t="shared" si="0"/>
        <v/>
      </c>
      <c r="G34" s="309"/>
      <c r="H34" s="290" t="s">
        <v>250</v>
      </c>
      <c r="M34" s="290">
        <v>8</v>
      </c>
    </row>
    <row r="35" spans="3:13" ht="15.5" thickBot="1">
      <c r="C35" s="310">
        <v>16</v>
      </c>
      <c r="D35" s="311"/>
      <c r="E35" s="312" t="str">
        <f t="shared" si="0"/>
        <v/>
      </c>
      <c r="M35" s="290">
        <v>9</v>
      </c>
    </row>
    <row r="36" spans="3:13" ht="16" thickTop="1" thickBot="1">
      <c r="C36" s="313" t="s">
        <v>251</v>
      </c>
      <c r="D36" s="314">
        <f>SUM(D25:D35)</f>
        <v>6</v>
      </c>
      <c r="E36" s="315">
        <f>SUM(E25:E35)</f>
        <v>54.899999999999991</v>
      </c>
      <c r="M36" s="290">
        <v>10</v>
      </c>
    </row>
  </sheetData>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0B3D3883-47C8-4D61-BAE3-B553ECE1ADAA}">
      <formula1>$M$26:$M$36</formula1>
    </dataValidation>
  </dataValidations>
  <pageMargins left="0.70866141732283472" right="0.70866141732283472" top="0.74803149606299213" bottom="0.74803149606299213" header="0.31496062992125984" footer="0.31496062992125984"/>
  <pageSetup paperSize="9" scale="77"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2"/>
  <sheetViews>
    <sheetView showGridLines="0" view="pageBreakPreview" zoomScale="60" zoomScaleNormal="85" workbookViewId="0">
      <selection activeCell="T18" sqref="T18"/>
    </sheetView>
  </sheetViews>
  <sheetFormatPr defaultColWidth="9" defaultRowHeight="20"/>
  <cols>
    <col min="1" max="1" width="3.6328125" style="35" customWidth="1"/>
    <col min="2" max="2" width="4.90625" style="35" customWidth="1"/>
    <col min="3" max="3" width="5.8164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1796875" style="35" customWidth="1"/>
    <col min="14" max="14" width="10.81640625" style="35" customWidth="1"/>
    <col min="15" max="16384" width="9" style="35"/>
  </cols>
  <sheetData>
    <row r="1" spans="1:14">
      <c r="A1" s="92"/>
      <c r="B1" s="290" t="s">
        <v>233</v>
      </c>
      <c r="M1" s="35" t="s">
        <v>138</v>
      </c>
    </row>
    <row r="2" spans="1:14" ht="8.5" customHeight="1"/>
    <row r="3" spans="1:14" ht="29">
      <c r="A3" s="36" t="s">
        <v>173</v>
      </c>
    </row>
    <row r="4" spans="1:14" ht="28.75" customHeight="1">
      <c r="A4" s="440" t="s">
        <v>97</v>
      </c>
      <c r="B4" s="441"/>
      <c r="C4" s="441"/>
      <c r="D4" s="441"/>
      <c r="E4" s="441"/>
      <c r="F4" s="441"/>
      <c r="G4" s="441"/>
      <c r="H4" s="441"/>
      <c r="I4" s="441"/>
      <c r="J4" s="441"/>
      <c r="K4" s="441"/>
      <c r="L4" s="442"/>
      <c r="M4" s="32"/>
      <c r="N4" s="37" t="s">
        <v>139</v>
      </c>
    </row>
    <row r="5" spans="1:14" ht="20" customHeight="1">
      <c r="A5" s="38"/>
      <c r="B5" s="39" t="s">
        <v>98</v>
      </c>
      <c r="C5" s="38"/>
      <c r="D5" s="38"/>
      <c r="E5" s="38"/>
      <c r="F5" s="38"/>
      <c r="G5" s="38"/>
      <c r="H5" s="38"/>
      <c r="I5" s="38"/>
      <c r="J5" s="38"/>
      <c r="K5" s="38"/>
      <c r="L5" s="38"/>
      <c r="M5" s="38"/>
    </row>
    <row r="6" spans="1:14" ht="20" customHeight="1">
      <c r="B6" s="39" t="s">
        <v>99</v>
      </c>
    </row>
    <row r="7" spans="1:14" ht="11.5" customHeight="1">
      <c r="B7" s="39"/>
    </row>
    <row r="8" spans="1:14" ht="20.5" thickBot="1">
      <c r="A8" s="40" t="s">
        <v>67</v>
      </c>
      <c r="I8" s="43"/>
      <c r="K8" s="35" t="s">
        <v>137</v>
      </c>
    </row>
    <row r="9" spans="1:14" ht="25.5" customHeight="1" thickBot="1">
      <c r="B9" s="15" t="s">
        <v>74</v>
      </c>
      <c r="C9" s="16"/>
      <c r="D9" s="16"/>
      <c r="E9" s="16"/>
      <c r="F9" s="41"/>
      <c r="G9" s="42"/>
    </row>
    <row r="10" spans="1:14" ht="21.75" customHeight="1" thickBot="1">
      <c r="B10" s="443" t="s">
        <v>41</v>
      </c>
      <c r="C10" s="444"/>
      <c r="D10" s="24">
        <v>60</v>
      </c>
      <c r="E10" s="17" t="s">
        <v>42</v>
      </c>
      <c r="F10" s="44"/>
      <c r="G10" s="445"/>
      <c r="H10" s="446"/>
      <c r="I10" s="446"/>
      <c r="J10" s="45"/>
      <c r="K10" s="33"/>
      <c r="L10" s="46"/>
    </row>
    <row r="11" spans="1:14" ht="21.75" customHeight="1" thickBot="1">
      <c r="B11" s="447" t="s">
        <v>63</v>
      </c>
      <c r="C11" s="448"/>
      <c r="D11" s="25">
        <v>20</v>
      </c>
      <c r="E11" s="47" t="s">
        <v>59</v>
      </c>
      <c r="F11" s="48"/>
      <c r="G11" s="18" t="s">
        <v>60</v>
      </c>
      <c r="H11" s="18"/>
      <c r="I11" s="19">
        <f>IF(ISERROR(VLOOKUP(D11,'ブレーカー容量別突入電流、消費電力値'!A1:D4,2,FALSE)),"",(VLOOKUP(D11,'ブレーカー容量別突入電流、消費電力値'!A1:D4,2,FALSE)))</f>
        <v>2</v>
      </c>
      <c r="J11" s="49"/>
      <c r="K11" s="20" t="s">
        <v>61</v>
      </c>
    </row>
    <row r="12" spans="1:14" ht="12" customHeight="1">
      <c r="B12" s="50" t="s">
        <v>85</v>
      </c>
      <c r="C12" s="51"/>
      <c r="D12" s="52"/>
      <c r="E12" s="52"/>
      <c r="F12" s="52"/>
      <c r="G12" s="52"/>
      <c r="H12" s="52"/>
      <c r="I12" s="52"/>
      <c r="J12" s="52"/>
      <c r="K12" s="52"/>
    </row>
    <row r="13" spans="1:14" ht="20.25" customHeight="1" thickBot="1">
      <c r="B13" s="53" t="s">
        <v>75</v>
      </c>
      <c r="C13" s="33"/>
      <c r="D13" s="45"/>
      <c r="E13" s="45"/>
      <c r="F13" s="45"/>
      <c r="G13" s="45"/>
      <c r="H13" s="45"/>
      <c r="I13" s="45"/>
      <c r="J13" s="45"/>
      <c r="K13" s="45"/>
    </row>
    <row r="14" spans="1:14" ht="21.75" customHeight="1" thickBot="1">
      <c r="B14" s="449" t="s">
        <v>49</v>
      </c>
      <c r="C14" s="450"/>
      <c r="D14" s="54" t="s">
        <v>0</v>
      </c>
      <c r="E14" s="55" t="s">
        <v>16</v>
      </c>
      <c r="F14" s="56" t="s">
        <v>45</v>
      </c>
      <c r="G14" s="57" t="s">
        <v>39</v>
      </c>
      <c r="H14" s="57" t="s">
        <v>40</v>
      </c>
      <c r="I14" s="58" t="s">
        <v>37</v>
      </c>
      <c r="J14" s="59" t="s">
        <v>35</v>
      </c>
      <c r="K14" s="60" t="s">
        <v>38</v>
      </c>
      <c r="L14" s="60" t="s">
        <v>78</v>
      </c>
      <c r="M14" s="60" t="s">
        <v>79</v>
      </c>
    </row>
    <row r="15" spans="1:14" ht="18.899999999999999" customHeight="1" thickBot="1">
      <c r="B15" s="437" t="s">
        <v>72</v>
      </c>
      <c r="C15" s="61">
        <v>1</v>
      </c>
      <c r="D15" s="26"/>
      <c r="E15" s="27"/>
      <c r="F15" s="62" t="str">
        <f>IF(ISERROR(VLOOKUP(D15,アイシン室内機データ!$A$1:$F$57,3,FALSE)),"",VLOOKUP(D15,アイシン室内機データ!$A$1:$F$57,3,FALSE))</f>
        <v/>
      </c>
      <c r="G15" s="62" t="str">
        <f>IF(ISERROR(E15*F15),"",(E15*F15))</f>
        <v/>
      </c>
      <c r="H15" s="62" t="str">
        <f>IF(ISERROR(VLOOKUP(D15,アイシン室内機データ!$A$1:$F$57,4,FALSE)),"",VLOOKUP(D15,アイシン室内機データ!$A$1:$F$57,4,FALSE))</f>
        <v/>
      </c>
      <c r="I15" s="62" t="str">
        <f>IF(ISERROR(E15*H15),"",(E15*H15))</f>
        <v/>
      </c>
      <c r="J15" s="63" t="str">
        <f>IF(ISERROR(IF($D$10=50,VLOOKUP(D15,アイシン室内機データ!$A$1:$F$57,5,FALSE),IF($D$10=60,VLOOKUP(D15,アイシン室内機データ!$A$1:$F$57,6,FALSE),""))),"",IF($D$10=50,VLOOKUP(D15,アイシン室内機データ!A$1:$F$57,5,FALSE),IF($D$10=60,VLOOKUP(D15,アイシン室内機データ!$A$1:$F$57,6,FALSE),"")))</f>
        <v/>
      </c>
      <c r="K15" s="64" t="str">
        <f>IF(ISERROR(E15*J15),"",(E15*J15))</f>
        <v/>
      </c>
      <c r="L15" s="93"/>
      <c r="M15" s="64">
        <f>IF(L15="〇",G15,0)</f>
        <v>0</v>
      </c>
    </row>
    <row r="16" spans="1:14" ht="18.899999999999999" customHeight="1">
      <c r="B16" s="438"/>
      <c r="C16" s="65">
        <v>2</v>
      </c>
      <c r="D16" s="108"/>
      <c r="E16" s="109"/>
      <c r="F16" s="110" t="str">
        <f>IF(ISERROR(VLOOKUP(D16,アイシン室内機データ!$A$1:$F$57,3,FALSE)),"",VLOOKUP(D16,アイシン室内機データ!$A$1:$F$57,3,FALSE))</f>
        <v/>
      </c>
      <c r="G16" s="110" t="str">
        <f t="shared" ref="G16:G25" si="0">IF(ISERROR(E16*F16),"",(E16*F16))</f>
        <v/>
      </c>
      <c r="H16" s="110" t="str">
        <f>IF(ISERROR(VLOOKUP(D16,アイシン室内機データ!$A$1:$F$57,4,FALSE)),"",VLOOKUP(D16,アイシン室内機データ!$A$1:$F$57,4,FALSE))</f>
        <v/>
      </c>
      <c r="I16" s="110" t="str">
        <f t="shared" ref="I16:I25" si="1">IF(ISERROR(E16*H16),"",(E16*H16))</f>
        <v/>
      </c>
      <c r="J16" s="111" t="str">
        <f>IF(ISERROR(IF($D$10=50,VLOOKUP(D16,アイシン室内機データ!$A$1:$F$57,5,FALSE),IF($D$10=60,VLOOKUP(D16,アイシン室内機データ!$A$1:$F$57,6,FALSE),""))),"",IF($D$10=50,VLOOKUP(D16,アイシン室内機データ!A$1:$F$57,5,FALSE),IF($D$10=60,VLOOKUP(D16,アイシン室内機データ!$A$1:$F$57,6,FALSE),"")))</f>
        <v/>
      </c>
      <c r="K16" s="111" t="str">
        <f t="shared" ref="K16:K25" si="2">IF(ISERROR(E16*J16),"",(E16*J16))</f>
        <v/>
      </c>
      <c r="L16" s="116"/>
      <c r="M16" s="113">
        <f t="shared" ref="M16:M25" si="3">IF(L16="〇",G16,0)</f>
        <v>0</v>
      </c>
    </row>
    <row r="17" spans="1:14" ht="18.899999999999999" customHeight="1">
      <c r="B17" s="438"/>
      <c r="C17" s="65">
        <v>3</v>
      </c>
      <c r="D17" s="28"/>
      <c r="E17" s="29"/>
      <c r="F17" s="66" t="str">
        <f>IF(ISERROR(VLOOKUP(D17,アイシン室内機データ!$A$1:$F$57,3,FALSE)),"",VLOOKUP(D17,アイシン室内機データ!$A$1:$F$57,3,FALSE))</f>
        <v/>
      </c>
      <c r="G17" s="66" t="str">
        <f t="shared" si="0"/>
        <v/>
      </c>
      <c r="H17" s="66" t="str">
        <f>IF(ISERROR(VLOOKUP(D17,アイシン室内機データ!$A$1:$F$57,4,FALSE)),"",VLOOKUP(D17,アイシン室内機データ!$A$1:$F$57,4,FALSE))</f>
        <v/>
      </c>
      <c r="I17" s="66" t="str">
        <f t="shared" si="1"/>
        <v/>
      </c>
      <c r="J17" s="66" t="str">
        <f>IF(ISERROR(IF($D$10=50,VLOOKUP(D17,アイシン室内機データ!$A$1:$F$57,5,FALSE),IF($D$10=60,VLOOKUP(D17,アイシン室内機データ!$A$1:$F$57,6,FALSE),""))),"",IF($D$10=50,VLOOKUP(D17,アイシン室内機データ!A$1:$F$57,5,FALSE),IF($D$10=60,VLOOKUP(D17,アイシン室内機データ!$A$1:$F$57,6,FALSE),"")))</f>
        <v/>
      </c>
      <c r="K17" s="67" t="str">
        <f t="shared" si="2"/>
        <v/>
      </c>
      <c r="L17" s="112"/>
      <c r="M17" s="114">
        <f t="shared" si="3"/>
        <v>0</v>
      </c>
    </row>
    <row r="18" spans="1:14" ht="18.899999999999999" customHeight="1">
      <c r="B18" s="438"/>
      <c r="C18" s="65">
        <v>4</v>
      </c>
      <c r="D18" s="28"/>
      <c r="E18" s="29"/>
      <c r="F18" s="66" t="str">
        <f>IF(ISERROR(VLOOKUP(D18,アイシン室内機データ!$A$1:$F$57,3,FALSE)),"",VLOOKUP(D18,アイシン室内機データ!$A$1:$F$57,3,FALSE))</f>
        <v/>
      </c>
      <c r="G18" s="66" t="str">
        <f t="shared" si="0"/>
        <v/>
      </c>
      <c r="H18" s="66" t="str">
        <f>IF(ISERROR(VLOOKUP(D18,アイシン室内機データ!$A$1:$F$57,4,FALSE)),"",VLOOKUP(D18,アイシン室内機データ!$A$1:$F$57,4,FALSE))</f>
        <v/>
      </c>
      <c r="I18" s="66" t="str">
        <f t="shared" si="1"/>
        <v/>
      </c>
      <c r="J18" s="66" t="str">
        <f>IF(ISERROR(IF($D$10=50,VLOOKUP(D18,アイシン室内機データ!$A$1:$F$57,5,FALSE),IF($D$10=60,VLOOKUP(D18,アイシン室内機データ!$A$1:$F$57,6,FALSE),""))),"",IF($D$10=50,VLOOKUP(D18,アイシン室内機データ!A$1:$F$57,5,FALSE),IF($D$10=60,VLOOKUP(D18,アイシン室内機データ!$A$1:$F$57,6,FALSE),"")))</f>
        <v/>
      </c>
      <c r="K18" s="67" t="str">
        <f t="shared" si="2"/>
        <v/>
      </c>
      <c r="L18" s="112"/>
      <c r="M18" s="114">
        <f t="shared" si="3"/>
        <v>0</v>
      </c>
    </row>
    <row r="19" spans="1:14" ht="18.899999999999999" customHeight="1">
      <c r="B19" s="438"/>
      <c r="C19" s="65">
        <v>5</v>
      </c>
      <c r="D19" s="28"/>
      <c r="E19" s="29"/>
      <c r="F19" s="66" t="str">
        <f>IF(ISERROR(VLOOKUP(D19,アイシン室内機データ!$A$1:$F$57,3,FALSE)),"",VLOOKUP(D19,アイシン室内機データ!$A$1:$F$57,3,FALSE))</f>
        <v/>
      </c>
      <c r="G19" s="66" t="str">
        <f t="shared" si="0"/>
        <v/>
      </c>
      <c r="H19" s="66" t="str">
        <f>IF(ISERROR(VLOOKUP(D19,アイシン室内機データ!$A$1:$F$57,4,FALSE)),"",VLOOKUP(D19,アイシン室内機データ!$A$1:$F$57,4,FALSE))</f>
        <v/>
      </c>
      <c r="I19" s="66" t="str">
        <f t="shared" si="1"/>
        <v/>
      </c>
      <c r="J19" s="66" t="str">
        <f>IF(ISERROR(IF($D$10=50,VLOOKUP(D19,アイシン室内機データ!$A$1:$F$57,5,FALSE),IF($D$10=60,VLOOKUP(D19,アイシン室内機データ!$A$1:$F$57,6,FALSE),""))),"",IF($D$10=50,VLOOKUP(D19,アイシン室内機データ!A$1:$F$57,5,FALSE),IF($D$10=60,VLOOKUP(D19,アイシン室内機データ!$A$1:$F$57,6,FALSE),"")))</f>
        <v/>
      </c>
      <c r="K19" s="67" t="str">
        <f t="shared" si="2"/>
        <v/>
      </c>
      <c r="L19" s="112"/>
      <c r="M19" s="114">
        <f t="shared" si="3"/>
        <v>0</v>
      </c>
    </row>
    <row r="20" spans="1:14" ht="18.899999999999999" customHeight="1">
      <c r="B20" s="438"/>
      <c r="C20" s="65">
        <v>6</v>
      </c>
      <c r="D20" s="28"/>
      <c r="E20" s="29"/>
      <c r="F20" s="66" t="str">
        <f>IF(ISERROR(VLOOKUP(D20,アイシン室内機データ!$A$1:$F$57,3,FALSE)),"",VLOOKUP(D20,アイシン室内機データ!$A$1:$F$57,3,FALSE))</f>
        <v/>
      </c>
      <c r="G20" s="66" t="str">
        <f t="shared" si="0"/>
        <v/>
      </c>
      <c r="H20" s="66" t="str">
        <f>IF(ISERROR(VLOOKUP(D20,アイシン室内機データ!$A$1:$F$57,4,FALSE)),"",VLOOKUP(D20,アイシン室内機データ!$A$1:$F$57,4,FALSE))</f>
        <v/>
      </c>
      <c r="I20" s="66" t="str">
        <f t="shared" si="1"/>
        <v/>
      </c>
      <c r="J20" s="66" t="str">
        <f>IF(ISERROR(IF($D$10=50,VLOOKUP(D20,アイシン室内機データ!$A$1:$F$57,5,FALSE),IF($D$10=60,VLOOKUP(D20,アイシン室内機データ!$A$1:$F$57,6,FALSE),""))),"",IF($D$10=50,VLOOKUP(D20,アイシン室内機データ!A$1:$F$57,5,FALSE),IF($D$10=60,VLOOKUP(D20,アイシン室内機データ!$A$1:$F$57,6,FALSE),"")))</f>
        <v/>
      </c>
      <c r="K20" s="67" t="str">
        <f t="shared" si="2"/>
        <v/>
      </c>
      <c r="L20" s="112"/>
      <c r="M20" s="114">
        <f t="shared" si="3"/>
        <v>0</v>
      </c>
    </row>
    <row r="21" spans="1:14" ht="18.899999999999999" customHeight="1">
      <c r="B21" s="438"/>
      <c r="C21" s="65">
        <v>7</v>
      </c>
      <c r="D21" s="28"/>
      <c r="E21" s="29"/>
      <c r="F21" s="66" t="str">
        <f>IF(ISERROR(VLOOKUP(D21,アイシン室内機データ!$A$1:$F$57,3,FALSE)),"",VLOOKUP(D21,アイシン室内機データ!$A$1:$F$57,3,FALSE))</f>
        <v/>
      </c>
      <c r="G21" s="66" t="str">
        <f t="shared" si="0"/>
        <v/>
      </c>
      <c r="H21" s="66" t="str">
        <f>IF(ISERROR(VLOOKUP(D21,アイシン室内機データ!$A$1:$F$57,4,FALSE)),"",VLOOKUP(D21,アイシン室内機データ!$A$1:$F$57,4,FALSE))</f>
        <v/>
      </c>
      <c r="I21" s="66" t="str">
        <f t="shared" si="1"/>
        <v/>
      </c>
      <c r="J21" s="66" t="str">
        <f>IF(ISERROR(IF($D$10=50,VLOOKUP(D21,アイシン室内機データ!$A$1:$F$57,5,FALSE),IF($D$10=60,VLOOKUP(D21,アイシン室内機データ!$A$1:$F$57,6,FALSE),""))),"",IF($D$10=50,VLOOKUP(D21,アイシン室内機データ!A$1:$F$57,5,FALSE),IF($D$10=60,VLOOKUP(D21,アイシン室内機データ!$A$1:$F$57,6,FALSE),"")))</f>
        <v/>
      </c>
      <c r="K21" s="67" t="str">
        <f t="shared" si="2"/>
        <v/>
      </c>
      <c r="L21" s="112"/>
      <c r="M21" s="114">
        <f t="shared" si="3"/>
        <v>0</v>
      </c>
    </row>
    <row r="22" spans="1:14" ht="18.899999999999999" customHeight="1">
      <c r="B22" s="438"/>
      <c r="C22" s="65">
        <v>8</v>
      </c>
      <c r="D22" s="28"/>
      <c r="E22" s="29"/>
      <c r="F22" s="66" t="str">
        <f>IF(ISERROR(VLOOKUP(D22,アイシン室内機データ!$A$1:$F$57,3,FALSE)),"",VLOOKUP(D22,アイシン室内機データ!$A$1:$F$57,3,FALSE))</f>
        <v/>
      </c>
      <c r="G22" s="66" t="str">
        <f t="shared" si="0"/>
        <v/>
      </c>
      <c r="H22" s="66" t="str">
        <f>IF(ISERROR(VLOOKUP(D22,アイシン室内機データ!$A$1:$F$57,4,FALSE)),"",VLOOKUP(D22,アイシン室内機データ!$A$1:$F$57,4,FALSE))</f>
        <v/>
      </c>
      <c r="I22" s="66" t="str">
        <f t="shared" si="1"/>
        <v/>
      </c>
      <c r="J22" s="66" t="str">
        <f>IF(ISERROR(IF($D$10=50,VLOOKUP(D22,アイシン室内機データ!$A$1:$F$57,5,FALSE),IF($D$10=60,VLOOKUP(D22,アイシン室内機データ!$A$1:$F$57,6,FALSE),""))),"",IF($D$10=50,VLOOKUP(D22,アイシン室内機データ!A$1:$F$57,5,FALSE),IF($D$10=60,VLOOKUP(D22,アイシン室内機データ!$A$1:$F$57,6,FALSE),"")))</f>
        <v/>
      </c>
      <c r="K22" s="67" t="str">
        <f t="shared" si="2"/>
        <v/>
      </c>
      <c r="L22" s="112"/>
      <c r="M22" s="114">
        <f t="shared" si="3"/>
        <v>0</v>
      </c>
    </row>
    <row r="23" spans="1:14" ht="18.899999999999999" customHeight="1">
      <c r="B23" s="438"/>
      <c r="C23" s="65">
        <v>9</v>
      </c>
      <c r="D23" s="28"/>
      <c r="E23" s="29"/>
      <c r="F23" s="66" t="str">
        <f>IF(ISERROR(VLOOKUP(D23,アイシン室内機データ!$A$1:$F$57,3,FALSE)),"",VLOOKUP(D23,アイシン室内機データ!$A$1:$F$57,3,FALSE))</f>
        <v/>
      </c>
      <c r="G23" s="66" t="str">
        <f t="shared" si="0"/>
        <v/>
      </c>
      <c r="H23" s="66" t="str">
        <f>IF(ISERROR(VLOOKUP(D23,アイシン室内機データ!$A$1:$F$57,4,FALSE)),"",VLOOKUP(D23,アイシン室内機データ!$A$1:$F$57,4,FALSE))</f>
        <v/>
      </c>
      <c r="I23" s="66" t="str">
        <f t="shared" si="1"/>
        <v/>
      </c>
      <c r="J23" s="66" t="str">
        <f>IF(ISERROR(IF($D$10=50,VLOOKUP(D23,アイシン室内機データ!$A$1:$F$57,5,FALSE),IF($D$10=60,VLOOKUP(D23,アイシン室内機データ!$A$1:$F$57,6,FALSE),""))),"",IF($D$10=50,VLOOKUP(D23,アイシン室内機データ!A$1:$F$57,5,FALSE),IF($D$10=60,VLOOKUP(D23,アイシン室内機データ!$A$1:$F$57,6,FALSE),"")))</f>
        <v/>
      </c>
      <c r="K23" s="67" t="str">
        <f t="shared" si="2"/>
        <v/>
      </c>
      <c r="L23" s="112"/>
      <c r="M23" s="114">
        <f t="shared" si="3"/>
        <v>0</v>
      </c>
    </row>
    <row r="24" spans="1:14" ht="18.899999999999999" customHeight="1">
      <c r="B24" s="438"/>
      <c r="C24" s="65">
        <v>10</v>
      </c>
      <c r="D24" s="28"/>
      <c r="E24" s="29"/>
      <c r="F24" s="66" t="str">
        <f>IF(ISERROR(VLOOKUP(D24,アイシン室内機データ!$A$1:$F$57,3,FALSE)),"",VLOOKUP(D24,アイシン室内機データ!$A$1:$F$57,3,FALSE))</f>
        <v/>
      </c>
      <c r="G24" s="66" t="str">
        <f t="shared" si="0"/>
        <v/>
      </c>
      <c r="H24" s="66" t="str">
        <f>IF(ISERROR(VLOOKUP(D24,アイシン室内機データ!$A$1:$F$57,4,FALSE)),"",VLOOKUP(D24,アイシン室内機データ!$A$1:$F$57,4,FALSE))</f>
        <v/>
      </c>
      <c r="I24" s="66" t="str">
        <f t="shared" si="1"/>
        <v/>
      </c>
      <c r="J24" s="66" t="str">
        <f>IF(ISERROR(IF($D$10=50,VLOOKUP(D24,アイシン室内機データ!$A$1:$F$57,5,FALSE),IF($D$10=60,VLOOKUP(D24,アイシン室内機データ!$A$1:$F$57,6,FALSE),""))),"",IF($D$10=50,VLOOKUP(D24,アイシン室内機データ!A$1:$F$57,5,FALSE),IF($D$10=60,VLOOKUP(D24,アイシン室内機データ!$A$1:$F$57,6,FALSE),"")))</f>
        <v/>
      </c>
      <c r="K24" s="67" t="str">
        <f t="shared" si="2"/>
        <v/>
      </c>
      <c r="L24" s="112"/>
      <c r="M24" s="114">
        <f t="shared" si="3"/>
        <v>0</v>
      </c>
    </row>
    <row r="25" spans="1:14" ht="18.899999999999999" customHeight="1" thickBot="1">
      <c r="B25" s="439"/>
      <c r="C25" s="69">
        <v>11</v>
      </c>
      <c r="D25" s="30"/>
      <c r="E25" s="31"/>
      <c r="F25" s="70" t="str">
        <f>IF(ISERROR(VLOOKUP(D25,アイシン室内機データ!$A$1:$F$57,3,FALSE)),"",VLOOKUP(D25,アイシン室内機データ!$A$1:$F$57,3,FALSE))</f>
        <v/>
      </c>
      <c r="G25" s="70" t="str">
        <f t="shared" si="0"/>
        <v/>
      </c>
      <c r="H25" s="70" t="str">
        <f>IF(ISERROR(VLOOKUP(D25,アイシン室内機データ!$A$1:$F$57,4,FALSE)),"",VLOOKUP(D25,アイシン室内機データ!$A$1:$F$57,4,FALSE))</f>
        <v/>
      </c>
      <c r="I25" s="70" t="str">
        <f t="shared" si="1"/>
        <v/>
      </c>
      <c r="J25" s="71" t="str">
        <f>IF(ISERROR(IF($D$10=50,VLOOKUP(D25,アイシン室内機データ!$A$1:$F$57,5,FALSE),IF($D$10=60,VLOOKUP(D25,アイシン室内機データ!$A$1:$F$57,6,FALSE),""))),"",IF($D$10=50,VLOOKUP(D25,アイシン室内機データ!A$1:$F$57,5,FALSE),IF($D$10=60,VLOOKUP(D25,アイシン室内機データ!$A$1:$F$57,6,FALSE),"")))</f>
        <v/>
      </c>
      <c r="K25" s="71" t="str">
        <f t="shared" si="2"/>
        <v/>
      </c>
      <c r="L25" s="117"/>
      <c r="M25" s="115">
        <f t="shared" si="3"/>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51</v>
      </c>
      <c r="B28" s="40"/>
    </row>
    <row r="29" spans="1:14">
      <c r="B29" s="40" t="s">
        <v>96</v>
      </c>
    </row>
    <row r="30" spans="1:14">
      <c r="B30" s="411" t="s">
        <v>18</v>
      </c>
      <c r="C30" s="411"/>
      <c r="D30" s="411"/>
      <c r="E30" s="429" t="s">
        <v>1</v>
      </c>
      <c r="F30" s="429"/>
      <c r="G30" s="429"/>
      <c r="H30" s="429"/>
      <c r="I30" s="429"/>
      <c r="J30" s="81"/>
      <c r="K30" s="430" t="s">
        <v>48</v>
      </c>
      <c r="L30" s="431"/>
    </row>
    <row r="31" spans="1:14">
      <c r="B31" s="432" t="s">
        <v>68</v>
      </c>
      <c r="C31" s="432"/>
      <c r="D31" s="432"/>
      <c r="E31" s="429" t="s">
        <v>135</v>
      </c>
      <c r="F31" s="429"/>
      <c r="G31" s="429"/>
      <c r="H31" s="429"/>
      <c r="I31" s="429"/>
      <c r="J31" s="81"/>
      <c r="K31" s="433" t="s">
        <v>36</v>
      </c>
      <c r="L31" s="434"/>
    </row>
    <row r="32" spans="1:14" ht="22.25" customHeight="1">
      <c r="B32" s="432" t="s">
        <v>69</v>
      </c>
      <c r="C32" s="432"/>
      <c r="D32" s="432"/>
      <c r="E32" s="429" t="s">
        <v>136</v>
      </c>
      <c r="F32" s="429"/>
      <c r="G32" s="429"/>
      <c r="H32" s="429"/>
      <c r="I32" s="429"/>
      <c r="J32" s="81"/>
      <c r="K32" s="433" t="s">
        <v>36</v>
      </c>
      <c r="L32" s="434"/>
      <c r="N32" s="82"/>
    </row>
    <row r="33" spans="2:13">
      <c r="B33" s="426" t="s">
        <v>70</v>
      </c>
      <c r="C33" s="426"/>
      <c r="D33" s="426"/>
      <c r="E33" s="83">
        <f>IF(ISERROR(VLOOKUP(D11, 'ブレーカー容量別突入電流、消費電力値'!A1:D4,3,FALSE)),"",VLOOKUP(D11, 'ブレーカー容量別突入電流、消費電力値'!A1:D4,3,FALSE))</f>
        <v>33</v>
      </c>
      <c r="F33" s="84"/>
      <c r="G33" s="84" t="s">
        <v>64</v>
      </c>
      <c r="H33" s="85"/>
      <c r="I33" s="86"/>
      <c r="J33" s="87"/>
      <c r="K33" s="435" t="str">
        <f>IF(E33="","遮断機容量を入力",IF(I26=0,"室内機接続可否情報入力",IF(I26&lt;=E33,"〇","×")))</f>
        <v>室内機接続可否情報入力</v>
      </c>
      <c r="L33" s="436"/>
    </row>
    <row r="34" spans="2:13">
      <c r="B34" s="426" t="s">
        <v>71</v>
      </c>
      <c r="C34" s="426"/>
      <c r="D34" s="426"/>
      <c r="E34" s="83">
        <f>IF(ISERROR(VLOOKUP(D11, 'ブレーカー容量別突入電流、消費電力値'!A1:D4,4,FALSE)),"",VLOOKUP(D11, 'ブレーカー容量別突入電流、消費電力値'!A1:D4,4,FALSE))</f>
        <v>5</v>
      </c>
      <c r="F34" s="85"/>
      <c r="G34" s="84" t="s">
        <v>64</v>
      </c>
      <c r="H34" s="85"/>
      <c r="I34" s="86"/>
      <c r="J34" s="87"/>
      <c r="K34" s="427" t="str">
        <f>IF(E34="","遮断機容量を入力",IF(K26=0,"室内機接続可否情報もしくは周波数入力",IF(K26&lt;=E34,"〇","×")))</f>
        <v>室内機接続可否情報もしくは周波数入力</v>
      </c>
      <c r="L34" s="428"/>
    </row>
    <row r="35" spans="2:13" ht="22.5">
      <c r="B35" s="420" t="s">
        <v>51</v>
      </c>
      <c r="C35" s="421"/>
      <c r="D35" s="421"/>
      <c r="E35" s="421"/>
      <c r="F35" s="421"/>
      <c r="G35" s="421"/>
      <c r="H35" s="421"/>
      <c r="I35" s="422"/>
      <c r="J35" s="81"/>
      <c r="K35" s="423" t="str">
        <f>IF(COUNTIF(K31:L34,"〇")=4,"〇","×")</f>
        <v>×</v>
      </c>
      <c r="L35" s="424"/>
    </row>
    <row r="36" spans="2:13">
      <c r="B36" s="88"/>
    </row>
    <row r="37" spans="2:13">
      <c r="B37" s="40" t="s">
        <v>76</v>
      </c>
    </row>
    <row r="38" spans="2:13">
      <c r="B38" s="425" t="s">
        <v>18</v>
      </c>
      <c r="C38" s="425"/>
      <c r="D38" s="425"/>
      <c r="E38" s="425" t="s">
        <v>1</v>
      </c>
      <c r="F38" s="425"/>
      <c r="G38" s="425"/>
      <c r="H38" s="425"/>
      <c r="I38" s="425"/>
      <c r="J38" s="81"/>
      <c r="K38" s="425" t="s">
        <v>48</v>
      </c>
      <c r="L38" s="425"/>
      <c r="M38" s="425"/>
    </row>
    <row r="39" spans="2:13" ht="72" customHeight="1">
      <c r="B39" s="411" t="s">
        <v>81</v>
      </c>
      <c r="C39" s="411"/>
      <c r="D39" s="411"/>
      <c r="E39" s="412" t="s">
        <v>84</v>
      </c>
      <c r="F39" s="413"/>
      <c r="G39" s="413"/>
      <c r="H39" s="413"/>
      <c r="I39" s="413"/>
      <c r="J39" s="81"/>
      <c r="K39" s="414" t="str">
        <f>IF(K35="×","×",IF(M26=0,"室内機接続可否情報入力",IF(M26&gt;56,'室内機情報など（消さない）'!H6,"〇")))</f>
        <v>×</v>
      </c>
      <c r="L39" s="414"/>
      <c r="M39" s="414"/>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15" t="s">
        <v>77</v>
      </c>
      <c r="C42" s="416"/>
      <c r="D42" s="417"/>
      <c r="E42" s="418" t="str">
        <f>IF(AND(K35="〇",K39="〇"),'室内機情報など（消さない）'!I6,IF(AND(K35="〇",K39='室内機情報など（消さない）'!H6),'室内機情報など（消さない）'!I7,"×"))</f>
        <v>×</v>
      </c>
      <c r="F42" s="418"/>
      <c r="G42" s="418"/>
      <c r="H42" s="418"/>
      <c r="I42" s="418"/>
      <c r="J42" s="418"/>
      <c r="K42" s="418"/>
      <c r="L42" s="418"/>
      <c r="M42" s="419"/>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35:I35"/>
    <mergeCell ref="K35:L35"/>
    <mergeCell ref="B38:D38"/>
    <mergeCell ref="E38:I38"/>
    <mergeCell ref="K38:M38"/>
    <mergeCell ref="B39:D39"/>
    <mergeCell ref="E39:I39"/>
    <mergeCell ref="K39:M39"/>
    <mergeCell ref="B42:D42"/>
    <mergeCell ref="E42:M42"/>
  </mergeCells>
  <phoneticPr fontId="1"/>
  <conditionalFormatting sqref="D15:M25">
    <cfRule type="expression" dxfId="2" priority="1">
      <formula>AND($K$35="〇",$M$26&lt;=56,$L15="〇")</formula>
    </cfRule>
  </conditionalFormatting>
  <dataValidations count="5">
    <dataValidation type="list" allowBlank="1" showInputMessage="1" showErrorMessage="1" sqref="L15:L25" xr:uid="{00000000-0002-0000-0000-000000000000}">
      <formula1>避難所利用</formula1>
    </dataValidation>
    <dataValidation type="list" allowBlank="1" showInputMessage="1" showErrorMessage="1" sqref="F9" xr:uid="{00000000-0002-0000-0000-000001000000}">
      <formula1>空調運転</formula1>
    </dataValidation>
    <dataValidation type="list" allowBlank="1" showInputMessage="1" showErrorMessage="1" sqref="D11" xr:uid="{00000000-0002-0000-0000-000002000000}">
      <formula1>遮断器</formula1>
    </dataValidation>
    <dataValidation type="list" allowBlank="1" showInputMessage="1" showErrorMessage="1" sqref="D10" xr:uid="{00000000-0002-0000-0000-000003000000}">
      <formula1>周波数</formula1>
    </dataValidation>
    <dataValidation type="whole" allowBlank="1" showInputMessage="1" showErrorMessage="1" sqref="E15" xr:uid="{00000000-0002-0000-0000-000004000000}">
      <formula1>1</formula1>
      <formula2>11</formula2>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B2846A-ACD0-41F4-9BD4-3BA4E7E97E8F}">
          <x14:formula1>
            <xm:f>アイシン室内機データ!$A$2:$A$49</xm:f>
          </x14:formula1>
          <xm:sqref>D15:D25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2"/>
  <sheetViews>
    <sheetView showGridLines="0" view="pageBreakPreview" zoomScale="60" zoomScaleNormal="90" workbookViewId="0">
      <selection activeCell="B1" sqref="B1"/>
    </sheetView>
  </sheetViews>
  <sheetFormatPr defaultColWidth="9" defaultRowHeight="20"/>
  <cols>
    <col min="1" max="1" width="3.6328125" style="35" customWidth="1"/>
    <col min="2" max="2" width="4.90625" style="35" customWidth="1"/>
    <col min="3" max="3" width="5.8164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1796875" style="35" customWidth="1"/>
    <col min="14" max="14" width="10.81640625" style="35" customWidth="1"/>
    <col min="15" max="16384" width="9" style="35"/>
  </cols>
  <sheetData>
    <row r="1" spans="1:14">
      <c r="A1" s="92"/>
      <c r="B1" s="290" t="s">
        <v>233</v>
      </c>
      <c r="M1" s="35" t="s">
        <v>138</v>
      </c>
    </row>
    <row r="2" spans="1:14" ht="8.5" customHeight="1"/>
    <row r="3" spans="1:14" ht="29">
      <c r="A3" s="36" t="s">
        <v>174</v>
      </c>
    </row>
    <row r="4" spans="1:14" ht="22.5">
      <c r="A4" s="440" t="s">
        <v>97</v>
      </c>
      <c r="B4" s="441"/>
      <c r="C4" s="441"/>
      <c r="D4" s="441"/>
      <c r="E4" s="441"/>
      <c r="F4" s="441"/>
      <c r="G4" s="441"/>
      <c r="H4" s="441"/>
      <c r="I4" s="441"/>
      <c r="J4" s="441"/>
      <c r="K4" s="441"/>
      <c r="L4" s="441"/>
      <c r="M4" s="32"/>
      <c r="N4" s="37" t="s">
        <v>139</v>
      </c>
    </row>
    <row r="5" spans="1:14">
      <c r="A5" s="40"/>
      <c r="B5" s="39" t="s">
        <v>98</v>
      </c>
    </row>
    <row r="6" spans="1:14">
      <c r="A6" s="40"/>
      <c r="B6" s="39" t="s">
        <v>99</v>
      </c>
    </row>
    <row r="7" spans="1:14" ht="11.5" customHeight="1">
      <c r="A7" s="40"/>
      <c r="B7" s="39"/>
    </row>
    <row r="8" spans="1:14" ht="20.5" thickBot="1">
      <c r="A8" s="40" t="s">
        <v>67</v>
      </c>
      <c r="I8" s="43"/>
      <c r="K8" s="35" t="s">
        <v>137</v>
      </c>
    </row>
    <row r="9" spans="1:14" ht="25.5" customHeight="1" thickBot="1">
      <c r="B9" s="15" t="s">
        <v>74</v>
      </c>
      <c r="C9" s="16"/>
      <c r="D9" s="16"/>
      <c r="E9" s="16"/>
      <c r="F9" s="41"/>
      <c r="G9" s="42"/>
    </row>
    <row r="10" spans="1:14" ht="21.75" customHeight="1" thickBot="1">
      <c r="B10" s="443" t="s">
        <v>41</v>
      </c>
      <c r="C10" s="444"/>
      <c r="D10" s="24">
        <v>60</v>
      </c>
      <c r="E10" s="17" t="s">
        <v>42</v>
      </c>
      <c r="F10" s="44"/>
      <c r="G10" s="445"/>
      <c r="H10" s="446"/>
      <c r="I10" s="446"/>
      <c r="J10" s="45"/>
      <c r="K10" s="33"/>
      <c r="L10" s="46"/>
    </row>
    <row r="11" spans="1:14" ht="21.75" customHeight="1" thickBot="1">
      <c r="B11" s="447" t="s">
        <v>63</v>
      </c>
      <c r="C11" s="448"/>
      <c r="D11" s="25">
        <v>10</v>
      </c>
      <c r="E11" s="47" t="s">
        <v>59</v>
      </c>
      <c r="F11" s="48"/>
      <c r="G11" s="18" t="s">
        <v>60</v>
      </c>
      <c r="H11" s="18"/>
      <c r="I11" s="19">
        <f>IF(ISERROR(VLOOKUP(D11,'ブレーカー容量別突入電流、消費電力値'!A1:D4,2,FALSE)),"",(VLOOKUP(D11,'ブレーカー容量別突入電流、消費電力値'!A1:D4,2,FALSE)))</f>
        <v>1</v>
      </c>
      <c r="J11" s="49"/>
      <c r="K11" s="20" t="s">
        <v>61</v>
      </c>
    </row>
    <row r="12" spans="1:14" ht="12" customHeight="1">
      <c r="B12" s="50" t="s">
        <v>85</v>
      </c>
      <c r="C12" s="51"/>
      <c r="D12" s="52"/>
      <c r="E12" s="52"/>
      <c r="F12" s="52"/>
      <c r="G12" s="52"/>
      <c r="H12" s="52"/>
      <c r="I12" s="52"/>
      <c r="J12" s="52"/>
      <c r="K12" s="52"/>
    </row>
    <row r="13" spans="1:14" ht="20.25" customHeight="1" thickBot="1">
      <c r="B13" s="53" t="s">
        <v>75</v>
      </c>
      <c r="C13" s="33"/>
      <c r="D13" s="45"/>
      <c r="E13" s="45"/>
      <c r="F13" s="45"/>
      <c r="G13" s="45"/>
      <c r="H13" s="45"/>
      <c r="I13" s="45"/>
      <c r="J13" s="45"/>
      <c r="K13" s="45"/>
    </row>
    <row r="14" spans="1:14" ht="21.75" customHeight="1" thickBot="1">
      <c r="B14" s="449" t="s">
        <v>49</v>
      </c>
      <c r="C14" s="450"/>
      <c r="D14" s="54" t="s">
        <v>0</v>
      </c>
      <c r="E14" s="55" t="s">
        <v>16</v>
      </c>
      <c r="F14" s="56" t="s">
        <v>45</v>
      </c>
      <c r="G14" s="57" t="s">
        <v>39</v>
      </c>
      <c r="H14" s="57" t="s">
        <v>40</v>
      </c>
      <c r="I14" s="58" t="s">
        <v>37</v>
      </c>
      <c r="J14" s="59" t="s">
        <v>35</v>
      </c>
      <c r="K14" s="60" t="s">
        <v>38</v>
      </c>
      <c r="L14" s="60" t="s">
        <v>78</v>
      </c>
      <c r="M14" s="60" t="s">
        <v>79</v>
      </c>
    </row>
    <row r="15" spans="1:14" ht="18.899999999999999" customHeight="1">
      <c r="B15" s="437" t="s">
        <v>72</v>
      </c>
      <c r="C15" s="61">
        <v>1</v>
      </c>
      <c r="D15" s="26"/>
      <c r="E15" s="27"/>
      <c r="F15" s="62" t="str">
        <f>IF(ISERROR(VLOOKUP(D15,アイシン室内機データ!$A$1:$F$57,3,FALSE)),"",VLOOKUP(D15,アイシン室内機データ!$A$1:$F$57,3,FALSE))</f>
        <v/>
      </c>
      <c r="G15" s="62" t="str">
        <f>IF(ISERROR(E15*F15),"",(E15*F15))</f>
        <v/>
      </c>
      <c r="H15" s="62" t="str">
        <f>IF(ISERROR(VLOOKUP(D15,アイシン室内機データ!$A$1:$F$57,4,FALSE)),"",VLOOKUP(D15,アイシン室内機データ!$A$1:$F$57,4,FALSE))</f>
        <v/>
      </c>
      <c r="I15" s="62" t="str">
        <f>IF(ISERROR(E15*H15),"",(E15*H15))</f>
        <v/>
      </c>
      <c r="J15" s="63" t="str">
        <f>IF(ISERROR(IF($D$10=50,VLOOKUP(D15,アイシン室内機データ!$A$1:$F$57,5,FALSE),IF($D$10=60,VLOOKUP(D15,アイシン室内機データ!$A$1:$F$57,6,FALSE),""))),"",IF($D$10=50,VLOOKUP(D15,アイシン室内機データ!A$1:$F$57,5,FALSE),IF($D$10=60,VLOOKUP(D15,アイシン室内機データ!$A$1:$F$57,6,FALSE),"")))</f>
        <v/>
      </c>
      <c r="K15" s="64" t="str">
        <f>IF(ISERROR(E15*J15),"",(E15*J15))</f>
        <v/>
      </c>
      <c r="L15" s="93"/>
      <c r="M15" s="64">
        <f>IF(L15="〇",G15,0)</f>
        <v>0</v>
      </c>
    </row>
    <row r="16" spans="1:14" ht="18.899999999999999" customHeight="1">
      <c r="B16" s="438"/>
      <c r="C16" s="65">
        <v>2</v>
      </c>
      <c r="D16" s="28"/>
      <c r="E16" s="29"/>
      <c r="F16" s="120" t="str">
        <f>IF(ISERROR(VLOOKUP(D16,アイシン室内機データ!$A$1:$F$57,3,FALSE)),"",VLOOKUP(D16,アイシン室内機データ!$A$1:$F$57,3,FALSE))</f>
        <v/>
      </c>
      <c r="G16" s="120" t="str">
        <f>IF(ISERROR(E16*F16),"",(E16*F16))</f>
        <v/>
      </c>
      <c r="H16" s="120" t="str">
        <f>IF(ISERROR(VLOOKUP(D16,アイシン室内機データ!$A$1:$F$57,4,FALSE)),"",VLOOKUP(D16,アイシン室内機データ!$A$1:$F$57,4,FALSE))</f>
        <v/>
      </c>
      <c r="I16" s="120" t="str">
        <f>IF(ISERROR(E16*H16),"",(E16*H16))</f>
        <v/>
      </c>
      <c r="J16" s="121" t="str">
        <f>IF(ISERROR(IF($D$10=50,VLOOKUP(D16,アイシン室内機データ!$A$1:$F$57,5,FALSE),IF($D$10=60,VLOOKUP(D16,アイシン室内機データ!$A$1:$F$57,6,FALSE),""))),"",IF($D$10=50,VLOOKUP(D16,アイシン室内機データ!A$1:$F$57,5,FALSE),IF($D$10=60,VLOOKUP(D16,アイシン室内機データ!$A$1:$F$57,6,FALSE),"")))</f>
        <v/>
      </c>
      <c r="K16" s="122" t="str">
        <f t="shared" ref="K16:K25" si="0">IF(ISERROR(E16*J16),"",(E16*J16))</f>
        <v/>
      </c>
      <c r="L16" s="119"/>
      <c r="M16" s="118">
        <f t="shared" ref="M16:M25" si="1">IF(L16="〇",G16,0)</f>
        <v>0</v>
      </c>
    </row>
    <row r="17" spans="1:14" ht="18.899999999999999" customHeight="1">
      <c r="B17" s="438"/>
      <c r="C17" s="65">
        <v>3</v>
      </c>
      <c r="D17" s="28"/>
      <c r="E17" s="29"/>
      <c r="F17" s="66" t="str">
        <f>IF(ISERROR(VLOOKUP(D17,アイシン室内機データ!$A$1:$F$57,3,FALSE)),"",VLOOKUP(D17,アイシン室内機データ!$A$1:$F$57,3,FALSE))</f>
        <v/>
      </c>
      <c r="G17" s="66" t="str">
        <f>IF(ISERROR(E17*F17),"",(E17*F17))</f>
        <v/>
      </c>
      <c r="H17" s="66" t="str">
        <f>IF(ISERROR(VLOOKUP(D17,アイシン室内機データ!$A$1:$F$57,4,FALSE)),"",VLOOKUP(D17,アイシン室内機データ!$A$1:$F$57,4,FALSE))</f>
        <v/>
      </c>
      <c r="I17" s="66" t="str">
        <f t="shared" ref="I17:I25" si="2">IF(ISERROR(E17*H17),"",(E17*H17))</f>
        <v/>
      </c>
      <c r="J17" s="67" t="str">
        <f>IF(ISERROR(IF($D$10=50,VLOOKUP(D17,アイシン室内機データ!$A$1:$F$57,5,FALSE),IF($D$10=60,VLOOKUP(D17,アイシン室内機データ!$A$1:$F$57,6,FALSE),""))),"",IF($D$10=50,VLOOKUP(D17,アイシン室内機データ!A$1:$F$57,5,FALSE),IF($D$10=60,VLOOKUP(D17,アイシン室内機データ!$A$1:$F$57,6,FALSE),"")))</f>
        <v/>
      </c>
      <c r="K17" s="68" t="str">
        <f t="shared" si="0"/>
        <v/>
      </c>
      <c r="L17" s="94"/>
      <c r="M17" s="68">
        <f t="shared" si="1"/>
        <v>0</v>
      </c>
    </row>
    <row r="18" spans="1:14" ht="18.899999999999999" customHeight="1">
      <c r="B18" s="438"/>
      <c r="C18" s="65">
        <v>4</v>
      </c>
      <c r="D18" s="28"/>
      <c r="E18" s="29"/>
      <c r="F18" s="66" t="str">
        <f>IF(ISERROR(VLOOKUP(D18,アイシン室内機データ!$A$1:$F$57,3,FALSE)),"",VLOOKUP(D18,アイシン室内機データ!$A$1:$F$57,3,FALSE))</f>
        <v/>
      </c>
      <c r="G18" s="66" t="str">
        <f t="shared" ref="G18:G25" si="3">IF(ISERROR(E18*F18),"",(E18*F18))</f>
        <v/>
      </c>
      <c r="H18" s="66" t="str">
        <f>IF(ISERROR(VLOOKUP(D18,アイシン室内機データ!$A$1:$F$57,4,FALSE)),"",VLOOKUP(D18,アイシン室内機データ!$A$1:$F$57,4,FALSE))</f>
        <v/>
      </c>
      <c r="I18" s="66" t="str">
        <f t="shared" si="2"/>
        <v/>
      </c>
      <c r="J18" s="67" t="str">
        <f>IF(ISERROR(IF($D$10=50,VLOOKUP(D18,アイシン室内機データ!$A$1:$F$57,5,FALSE),IF($D$10=60,VLOOKUP(D18,アイシン室内機データ!$A$1:$F$57,6,FALSE),""))),"",IF($D$10=50,VLOOKUP(D18,アイシン室内機データ!A$1:$F$57,5,FALSE),IF($D$10=60,VLOOKUP(D18,アイシン室内機データ!$A$1:$F$57,6,FALSE),"")))</f>
        <v/>
      </c>
      <c r="K18" s="68" t="str">
        <f t="shared" si="0"/>
        <v/>
      </c>
      <c r="L18" s="94"/>
      <c r="M18" s="68">
        <f t="shared" si="1"/>
        <v>0</v>
      </c>
    </row>
    <row r="19" spans="1:14" ht="18.899999999999999" customHeight="1">
      <c r="B19" s="438"/>
      <c r="C19" s="65">
        <v>5</v>
      </c>
      <c r="D19" s="28"/>
      <c r="E19" s="29"/>
      <c r="F19" s="66" t="str">
        <f>IF(ISERROR(VLOOKUP(D19,アイシン室内機データ!$A$1:$F$57,3,FALSE)),"",VLOOKUP(D19,アイシン室内機データ!$A$1:$F$57,3,FALSE))</f>
        <v/>
      </c>
      <c r="G19" s="66" t="str">
        <f t="shared" si="3"/>
        <v/>
      </c>
      <c r="H19" s="66" t="str">
        <f>IF(ISERROR(VLOOKUP(D19,アイシン室内機データ!$A$1:$F$57,4,FALSE)),"",VLOOKUP(D19,アイシン室内機データ!$A$1:$F$57,4,FALSE))</f>
        <v/>
      </c>
      <c r="I19" s="66" t="str">
        <f t="shared" si="2"/>
        <v/>
      </c>
      <c r="J19" s="67" t="str">
        <f>IF(ISERROR(IF($D$10=50,VLOOKUP(D19,アイシン室内機データ!$A$1:$F$57,5,FALSE),IF($D$10=60,VLOOKUP(D19,アイシン室内機データ!$A$1:$F$57,6,FALSE),""))),"",IF($D$10=50,VLOOKUP(D19,アイシン室内機データ!A$1:$F$57,5,FALSE),IF($D$10=60,VLOOKUP(D19,アイシン室内機データ!$A$1:$F$57,6,FALSE),"")))</f>
        <v/>
      </c>
      <c r="K19" s="68" t="str">
        <f t="shared" si="0"/>
        <v/>
      </c>
      <c r="L19" s="94"/>
      <c r="M19" s="68">
        <f t="shared" si="1"/>
        <v>0</v>
      </c>
    </row>
    <row r="20" spans="1:14" ht="18.899999999999999" customHeight="1">
      <c r="B20" s="438"/>
      <c r="C20" s="65">
        <v>6</v>
      </c>
      <c r="D20" s="28"/>
      <c r="E20" s="29"/>
      <c r="F20" s="66" t="str">
        <f>IF(ISERROR(VLOOKUP(D20,アイシン室内機データ!$A$1:$F$57,3,FALSE)),"",VLOOKUP(D20,アイシン室内機データ!$A$1:$F$57,3,FALSE))</f>
        <v/>
      </c>
      <c r="G20" s="66" t="str">
        <f t="shared" si="3"/>
        <v/>
      </c>
      <c r="H20" s="66" t="str">
        <f>IF(ISERROR(VLOOKUP(D20,アイシン室内機データ!$A$1:$F$57,4,FALSE)),"",VLOOKUP(D20,アイシン室内機データ!$A$1:$F$57,4,FALSE))</f>
        <v/>
      </c>
      <c r="I20" s="66" t="str">
        <f t="shared" si="2"/>
        <v/>
      </c>
      <c r="J20" s="67" t="str">
        <f>IF(ISERROR(IF($D$10=50,VLOOKUP(D20,アイシン室内機データ!$A$1:$F$57,5,FALSE),IF($D$10=60,VLOOKUP(D20,アイシン室内機データ!$A$1:$F$57,6,FALSE),""))),"",IF($D$10=50,VLOOKUP(D20,アイシン室内機データ!A$1:$F$57,5,FALSE),IF($D$10=60,VLOOKUP(D20,アイシン室内機データ!$A$1:$F$57,6,FALSE),"")))</f>
        <v/>
      </c>
      <c r="K20" s="68" t="str">
        <f t="shared" si="0"/>
        <v/>
      </c>
      <c r="L20" s="94"/>
      <c r="M20" s="68">
        <f t="shared" si="1"/>
        <v>0</v>
      </c>
    </row>
    <row r="21" spans="1:14" ht="18.899999999999999" customHeight="1">
      <c r="B21" s="438"/>
      <c r="C21" s="65">
        <v>7</v>
      </c>
      <c r="D21" s="28"/>
      <c r="E21" s="29"/>
      <c r="F21" s="66" t="str">
        <f>IF(ISERROR(VLOOKUP(D21,アイシン室内機データ!$A$1:$F$57,3,FALSE)),"",VLOOKUP(D21,アイシン室内機データ!$A$1:$F$57,3,FALSE))</f>
        <v/>
      </c>
      <c r="G21" s="66" t="str">
        <f t="shared" si="3"/>
        <v/>
      </c>
      <c r="H21" s="66" t="str">
        <f>IF(ISERROR(VLOOKUP(D21,アイシン室内機データ!$A$1:$F$57,4,FALSE)),"",VLOOKUP(D21,アイシン室内機データ!$A$1:$F$57,4,FALSE))</f>
        <v/>
      </c>
      <c r="I21" s="66" t="str">
        <f t="shared" si="2"/>
        <v/>
      </c>
      <c r="J21" s="67" t="str">
        <f>IF(ISERROR(IF($D$10=50,VLOOKUP(D21,アイシン室内機データ!$A$1:$F$57,5,FALSE),IF($D$10=60,VLOOKUP(D21,アイシン室内機データ!$A$1:$F$57,6,FALSE),""))),"",IF($D$10=50,VLOOKUP(D21,アイシン室内機データ!A$1:$F$57,5,FALSE),IF($D$10=60,VLOOKUP(D21,アイシン室内機データ!$A$1:$F$57,6,FALSE),"")))</f>
        <v/>
      </c>
      <c r="K21" s="68" t="str">
        <f t="shared" si="0"/>
        <v/>
      </c>
      <c r="L21" s="94"/>
      <c r="M21" s="68">
        <f t="shared" si="1"/>
        <v>0</v>
      </c>
    </row>
    <row r="22" spans="1:14" ht="18.899999999999999" customHeight="1">
      <c r="B22" s="438"/>
      <c r="C22" s="65">
        <v>8</v>
      </c>
      <c r="D22" s="28"/>
      <c r="E22" s="29"/>
      <c r="F22" s="66" t="str">
        <f>IF(ISERROR(VLOOKUP(D22,アイシン室内機データ!$A$1:$F$57,3,FALSE)),"",VLOOKUP(D22,アイシン室内機データ!$A$1:$F$57,3,FALSE))</f>
        <v/>
      </c>
      <c r="G22" s="66" t="str">
        <f t="shared" si="3"/>
        <v/>
      </c>
      <c r="H22" s="66" t="str">
        <f>IF(ISERROR(VLOOKUP(D22,アイシン室内機データ!$A$1:$F$57,4,FALSE)),"",VLOOKUP(D22,アイシン室内機データ!$A$1:$F$57,4,FALSE))</f>
        <v/>
      </c>
      <c r="I22" s="66" t="str">
        <f t="shared" si="2"/>
        <v/>
      </c>
      <c r="J22" s="67" t="str">
        <f>IF(ISERROR(IF($D$10=50,VLOOKUP(D22,アイシン室内機データ!$A$1:$F$57,5,FALSE),IF($D$10=60,VLOOKUP(D22,アイシン室内機データ!$A$1:$F$57,6,FALSE),""))),"",IF($D$10=50,VLOOKUP(D22,アイシン室内機データ!A$1:$F$57,5,FALSE),IF($D$10=60,VLOOKUP(D22,アイシン室内機データ!$A$1:$F$57,6,FALSE),"")))</f>
        <v/>
      </c>
      <c r="K22" s="68" t="str">
        <f t="shared" si="0"/>
        <v/>
      </c>
      <c r="L22" s="94"/>
      <c r="M22" s="68">
        <f t="shared" si="1"/>
        <v>0</v>
      </c>
    </row>
    <row r="23" spans="1:14" ht="18.899999999999999" customHeight="1">
      <c r="B23" s="438"/>
      <c r="C23" s="65">
        <v>9</v>
      </c>
      <c r="D23" s="28"/>
      <c r="E23" s="29"/>
      <c r="F23" s="66" t="str">
        <f>IF(ISERROR(VLOOKUP(D23,アイシン室内機データ!$A$1:$F$57,3,FALSE)),"",VLOOKUP(D23,アイシン室内機データ!$A$1:$F$57,3,FALSE))</f>
        <v/>
      </c>
      <c r="G23" s="66" t="str">
        <f t="shared" si="3"/>
        <v/>
      </c>
      <c r="H23" s="66" t="str">
        <f>IF(ISERROR(VLOOKUP(D23,アイシン室内機データ!$A$1:$F$57,4,FALSE)),"",VLOOKUP(D23,アイシン室内機データ!$A$1:$F$57,4,FALSE))</f>
        <v/>
      </c>
      <c r="I23" s="66" t="str">
        <f t="shared" si="2"/>
        <v/>
      </c>
      <c r="J23" s="67" t="str">
        <f>IF(ISERROR(IF($D$10=50,VLOOKUP(D23,アイシン室内機データ!$A$1:$F$57,5,FALSE),IF($D$10=60,VLOOKUP(D23,アイシン室内機データ!$A$1:$F$57,6,FALSE),""))),"",IF($D$10=50,VLOOKUP(D23,アイシン室内機データ!A$1:$F$57,5,FALSE),IF($D$10=60,VLOOKUP(D23,アイシン室内機データ!$A$1:$F$57,6,FALSE),"")))</f>
        <v/>
      </c>
      <c r="K23" s="68" t="str">
        <f t="shared" si="0"/>
        <v/>
      </c>
      <c r="L23" s="94"/>
      <c r="M23" s="68">
        <f t="shared" si="1"/>
        <v>0</v>
      </c>
    </row>
    <row r="24" spans="1:14" ht="18.899999999999999" customHeight="1">
      <c r="B24" s="438"/>
      <c r="C24" s="65">
        <v>10</v>
      </c>
      <c r="D24" s="28"/>
      <c r="E24" s="29"/>
      <c r="F24" s="66" t="str">
        <f>IF(ISERROR(VLOOKUP(D24,アイシン室内機データ!$A$1:$F$57,3,FALSE)),"",VLOOKUP(D24,アイシン室内機データ!$A$1:$F$57,3,FALSE))</f>
        <v/>
      </c>
      <c r="G24" s="66" t="str">
        <f t="shared" si="3"/>
        <v/>
      </c>
      <c r="H24" s="66" t="str">
        <f>IF(ISERROR(VLOOKUP(D24,アイシン室内機データ!$A$1:$F$57,4,FALSE)),"",VLOOKUP(D24,アイシン室内機データ!$A$1:$F$57,4,FALSE))</f>
        <v/>
      </c>
      <c r="I24" s="66" t="str">
        <f t="shared" si="2"/>
        <v/>
      </c>
      <c r="J24" s="67" t="str">
        <f>IF(ISERROR(IF($D$10=50,VLOOKUP(D24,アイシン室内機データ!$A$1:$F$57,5,FALSE),IF($D$10=60,VLOOKUP(D24,アイシン室内機データ!$A$1:$F$57,6,FALSE),""))),"",IF($D$10=50,VLOOKUP(D24,アイシン室内機データ!A$1:$F$57,5,FALSE),IF($D$10=60,VLOOKUP(D24,アイシン室内機データ!$A$1:$F$57,6,FALSE),"")))</f>
        <v/>
      </c>
      <c r="K24" s="68" t="str">
        <f t="shared" si="0"/>
        <v/>
      </c>
      <c r="L24" s="94"/>
      <c r="M24" s="68">
        <f t="shared" si="1"/>
        <v>0</v>
      </c>
    </row>
    <row r="25" spans="1:14" ht="18.899999999999999" customHeight="1" thickBot="1">
      <c r="B25" s="439"/>
      <c r="C25" s="69">
        <v>11</v>
      </c>
      <c r="D25" s="30"/>
      <c r="E25" s="31"/>
      <c r="F25" s="123" t="str">
        <f>IF(ISERROR(VLOOKUP(D25,アイシン室内機データ!$A$1:$F$57,3,FALSE)),"",VLOOKUP(D25,アイシン室内機データ!$A$1:$F$57,3,FALSE))</f>
        <v/>
      </c>
      <c r="G25" s="123" t="str">
        <f t="shared" si="3"/>
        <v/>
      </c>
      <c r="H25" s="123" t="str">
        <f>IF(ISERROR(VLOOKUP(D25,アイシン室内機データ!$A$1:$F$57,4,FALSE)),"",VLOOKUP(D25,アイシン室内機データ!$A$1:$F$57,4,FALSE))</f>
        <v/>
      </c>
      <c r="I25" s="123" t="str">
        <f t="shared" si="2"/>
        <v/>
      </c>
      <c r="J25" s="77" t="str">
        <f>IF(ISERROR(IF($D$10=50,VLOOKUP(D25,アイシン室内機データ!$A$1:$F$57,5,FALSE),IF($D$10=60,VLOOKUP(D25,アイシン室内機データ!$A$1:$F$57,6,FALSE),""))),"",IF($D$10=50,VLOOKUP(D25,アイシン室内機データ!A$1:$F$57,5,FALSE),IF($D$10=60,VLOOKUP(D25,アイシン室内機データ!$A$1:$F$57,6,FALSE),"")))</f>
        <v/>
      </c>
      <c r="K25" s="124" t="str">
        <f t="shared" si="0"/>
        <v/>
      </c>
      <c r="L25" s="125"/>
      <c r="M25" s="124">
        <f t="shared" si="1"/>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51</v>
      </c>
      <c r="B28" s="40"/>
    </row>
    <row r="29" spans="1:14">
      <c r="B29" s="40" t="s">
        <v>96</v>
      </c>
    </row>
    <row r="30" spans="1:14">
      <c r="B30" s="411" t="s">
        <v>18</v>
      </c>
      <c r="C30" s="411"/>
      <c r="D30" s="411"/>
      <c r="E30" s="429" t="s">
        <v>1</v>
      </c>
      <c r="F30" s="429"/>
      <c r="G30" s="429"/>
      <c r="H30" s="429"/>
      <c r="I30" s="429"/>
      <c r="J30" s="81"/>
      <c r="K30" s="430" t="s">
        <v>48</v>
      </c>
      <c r="L30" s="431"/>
    </row>
    <row r="31" spans="1:14">
      <c r="B31" s="432" t="s">
        <v>68</v>
      </c>
      <c r="C31" s="432"/>
      <c r="D31" s="432"/>
      <c r="E31" s="429" t="s">
        <v>73</v>
      </c>
      <c r="F31" s="429"/>
      <c r="G31" s="429"/>
      <c r="H31" s="429"/>
      <c r="I31" s="429"/>
      <c r="J31" s="81"/>
      <c r="K31" s="453" t="str">
        <f>IF(E26=0,"室内機接続可否情報入力",IF(E26&lt;4,"×",IF(E26&gt;11,"×","〇")))</f>
        <v>室内機接続可否情報入力</v>
      </c>
      <c r="L31" s="454"/>
    </row>
    <row r="32" spans="1:14">
      <c r="B32" s="432" t="s">
        <v>69</v>
      </c>
      <c r="C32" s="432"/>
      <c r="D32" s="432"/>
      <c r="E32" s="457" t="s">
        <v>62</v>
      </c>
      <c r="F32" s="457"/>
      <c r="G32" s="457"/>
      <c r="H32" s="457"/>
      <c r="I32" s="457"/>
      <c r="J32" s="81"/>
      <c r="K32" s="453" t="str">
        <f>IF(G26=0,"室内機接続可否情報入力",IF(G26&lt;54,"×",IF(G26&gt;72.8,"×","〇")))</f>
        <v>室内機接続可否情報入力</v>
      </c>
      <c r="L32" s="454"/>
      <c r="N32" s="82"/>
    </row>
    <row r="33" spans="2:13">
      <c r="B33" s="426" t="s">
        <v>70</v>
      </c>
      <c r="C33" s="426"/>
      <c r="D33" s="426"/>
      <c r="E33" s="83">
        <f>IF(ISERROR(VLOOKUP(D11, 'ブレーカー容量別突入電流、消費電力値'!A1:D4,3,FALSE)),"",VLOOKUP(D11, 'ブレーカー容量別突入電流、消費電力値'!A1:D4,3,FALSE))</f>
        <v>38</v>
      </c>
      <c r="F33" s="84"/>
      <c r="G33" s="84" t="s">
        <v>64</v>
      </c>
      <c r="H33" s="85"/>
      <c r="I33" s="86"/>
      <c r="J33" s="87"/>
      <c r="K33" s="455" t="str">
        <f>IF(E33="","遮断機容量を入力",IF(I26=0,"室内機接続可否情報入力",IF(I26&lt;=E33,"〇","×")))</f>
        <v>室内機接続可否情報入力</v>
      </c>
      <c r="L33" s="456"/>
    </row>
    <row r="34" spans="2:13">
      <c r="B34" s="426" t="s">
        <v>71</v>
      </c>
      <c r="C34" s="426"/>
      <c r="D34" s="426"/>
      <c r="E34" s="83">
        <f>IF(ISERROR(VLOOKUP(D11, 'ブレーカー容量別突入電流、消費電力値'!A1:D4,4,FALSE)),"",VLOOKUP(D11, 'ブレーカー容量別突入電流、消費電力値'!A1:D4,4,FALSE))</f>
        <v>10</v>
      </c>
      <c r="F34" s="85"/>
      <c r="G34" s="84" t="s">
        <v>64</v>
      </c>
      <c r="H34" s="85"/>
      <c r="I34" s="86"/>
      <c r="J34" s="87"/>
      <c r="K34" s="451" t="str">
        <f>IF(E34="","遮断機容量を入力",IF(K26=0,"室内機接続可否情報もしくは周波数入力",IF(K26&lt;=E34,"〇","×")))</f>
        <v>室内機接続可否情報もしくは周波数入力</v>
      </c>
      <c r="L34" s="452"/>
    </row>
    <row r="35" spans="2:13" ht="22.5">
      <c r="B35" s="420" t="s">
        <v>51</v>
      </c>
      <c r="C35" s="421"/>
      <c r="D35" s="421"/>
      <c r="E35" s="421"/>
      <c r="F35" s="421"/>
      <c r="G35" s="421"/>
      <c r="H35" s="421"/>
      <c r="I35" s="422"/>
      <c r="J35" s="81"/>
      <c r="K35" s="423" t="str">
        <f>IF(COUNTIF(K31:L34,"〇")=4,"〇","×")</f>
        <v>×</v>
      </c>
      <c r="L35" s="424"/>
    </row>
    <row r="36" spans="2:13">
      <c r="B36" s="88"/>
    </row>
    <row r="37" spans="2:13">
      <c r="B37" s="40" t="s">
        <v>76</v>
      </c>
    </row>
    <row r="38" spans="2:13">
      <c r="B38" s="425" t="s">
        <v>18</v>
      </c>
      <c r="C38" s="425"/>
      <c r="D38" s="425"/>
      <c r="E38" s="425" t="s">
        <v>1</v>
      </c>
      <c r="F38" s="425"/>
      <c r="G38" s="425"/>
      <c r="H38" s="425"/>
      <c r="I38" s="425"/>
      <c r="J38" s="81"/>
      <c r="K38" s="425" t="s">
        <v>48</v>
      </c>
      <c r="L38" s="425"/>
      <c r="M38" s="425"/>
    </row>
    <row r="39" spans="2:13" ht="72" customHeight="1">
      <c r="B39" s="411" t="s">
        <v>81</v>
      </c>
      <c r="C39" s="411"/>
      <c r="D39" s="411"/>
      <c r="E39" s="412" t="s">
        <v>84</v>
      </c>
      <c r="F39" s="413"/>
      <c r="G39" s="413"/>
      <c r="H39" s="413"/>
      <c r="I39" s="413"/>
      <c r="J39" s="81"/>
      <c r="K39" s="414" t="str">
        <f>IF(K35="×","×",IF(M26=0,"室内機接続可否情報入力",IF(M26&gt;56,'室内機情報など（消さない）'!H6,"〇")))</f>
        <v>×</v>
      </c>
      <c r="L39" s="414"/>
      <c r="M39" s="414"/>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15" t="s">
        <v>77</v>
      </c>
      <c r="C42" s="416"/>
      <c r="D42" s="417"/>
      <c r="E42" s="418" t="str">
        <f>IF(AND(K35="〇",K39="〇"),'室内機情報など（消さない）'!I6,IF(AND(K35="〇",K39='室内機情報など（消さない）'!H6),'室内機情報など（消さない）'!I7,"×"))</f>
        <v>×</v>
      </c>
      <c r="F42" s="418"/>
      <c r="G42" s="418"/>
      <c r="H42" s="418"/>
      <c r="I42" s="418"/>
      <c r="J42" s="418"/>
      <c r="K42" s="418"/>
      <c r="L42" s="418"/>
      <c r="M42" s="419"/>
    </row>
  </sheetData>
  <mergeCells count="29">
    <mergeCell ref="A4:L4"/>
    <mergeCell ref="K34:L34"/>
    <mergeCell ref="K30:L30"/>
    <mergeCell ref="K31:L31"/>
    <mergeCell ref="K35:L35"/>
    <mergeCell ref="K32:L32"/>
    <mergeCell ref="K33:L33"/>
    <mergeCell ref="E30:I30"/>
    <mergeCell ref="E31:I31"/>
    <mergeCell ref="E32:I32"/>
    <mergeCell ref="B35:I35"/>
    <mergeCell ref="B14:C14"/>
    <mergeCell ref="G10:I10"/>
    <mergeCell ref="B34:D34"/>
    <mergeCell ref="B15:B25"/>
    <mergeCell ref="B11:C11"/>
    <mergeCell ref="B10:C10"/>
    <mergeCell ref="B30:D30"/>
    <mergeCell ref="B31:D31"/>
    <mergeCell ref="B32:D32"/>
    <mergeCell ref="B33:D33"/>
    <mergeCell ref="B38:D38"/>
    <mergeCell ref="E38:I38"/>
    <mergeCell ref="E42:M42"/>
    <mergeCell ref="B42:D42"/>
    <mergeCell ref="B39:D39"/>
    <mergeCell ref="E39:I39"/>
    <mergeCell ref="K39:M39"/>
    <mergeCell ref="K38:M38"/>
  </mergeCells>
  <phoneticPr fontId="1"/>
  <conditionalFormatting sqref="D15:M25">
    <cfRule type="expression" dxfId="1" priority="1">
      <formula>AND($K$35="〇",$M$26&lt;=56,$L15="〇")</formula>
    </cfRule>
  </conditionalFormatting>
  <dataValidations count="5">
    <dataValidation type="whole" allowBlank="1" showInputMessage="1" showErrorMessage="1" sqref="E15" xr:uid="{00000000-0002-0000-0100-000001000000}">
      <formula1>1</formula1>
      <formula2>11</formula2>
    </dataValidation>
    <dataValidation type="list" allowBlank="1" showInputMessage="1" showErrorMessage="1" sqref="D10" xr:uid="{00000000-0002-0000-0100-000002000000}">
      <formula1>周波数</formula1>
    </dataValidation>
    <dataValidation type="list" allowBlank="1" showInputMessage="1" showErrorMessage="1" sqref="D11" xr:uid="{00000000-0002-0000-0100-000003000000}">
      <formula1>遮断器</formula1>
    </dataValidation>
    <dataValidation type="list" allowBlank="1" showInputMessage="1" showErrorMessage="1" sqref="F9" xr:uid="{00000000-0002-0000-0100-000004000000}">
      <formula1>空調運転</formula1>
    </dataValidation>
    <dataValidation type="list" allowBlank="1" showInputMessage="1" showErrorMessage="1" sqref="L15:L25" xr:uid="{00000000-0002-0000-0100-000005000000}">
      <formula1>避難所利用</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アイシン室内機データ!$A$2:$A$49</xm:f>
          </x14:formula1>
          <xm:sqref>D15:D25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2B14C-50DB-4AD7-A454-CB5AEF1DA417}">
  <sheetPr>
    <pageSetUpPr fitToPage="1"/>
  </sheetPr>
  <dimension ref="A1:N42"/>
  <sheetViews>
    <sheetView showGridLines="0" view="pageBreakPreview" topLeftCell="A4" zoomScale="60" zoomScaleNormal="55" workbookViewId="0">
      <selection activeCell="R14" sqref="R14"/>
    </sheetView>
  </sheetViews>
  <sheetFormatPr defaultColWidth="9" defaultRowHeight="20"/>
  <cols>
    <col min="1" max="1" width="3.6328125" style="35" customWidth="1"/>
    <col min="2" max="2" width="4.90625" style="35" customWidth="1"/>
    <col min="3" max="3" width="5.8164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1796875" style="35" customWidth="1"/>
    <col min="14" max="14" width="10.81640625" style="35" customWidth="1"/>
    <col min="15" max="16384" width="9" style="35"/>
  </cols>
  <sheetData>
    <row r="1" spans="1:14">
      <c r="A1" s="92"/>
      <c r="B1" s="290" t="s">
        <v>233</v>
      </c>
      <c r="M1" s="35" t="s">
        <v>138</v>
      </c>
    </row>
    <row r="2" spans="1:14" ht="8.5" customHeight="1"/>
    <row r="3" spans="1:14" ht="29">
      <c r="A3" s="36" t="s">
        <v>174</v>
      </c>
    </row>
    <row r="4" spans="1:14" ht="22.5">
      <c r="A4" s="440" t="s">
        <v>97</v>
      </c>
      <c r="B4" s="441"/>
      <c r="C4" s="441"/>
      <c r="D4" s="441"/>
      <c r="E4" s="441"/>
      <c r="F4" s="441"/>
      <c r="G4" s="441"/>
      <c r="H4" s="441"/>
      <c r="I4" s="441"/>
      <c r="J4" s="441"/>
      <c r="K4" s="441"/>
      <c r="L4" s="441"/>
      <c r="M4" s="32"/>
      <c r="N4" s="37" t="s">
        <v>139</v>
      </c>
    </row>
    <row r="5" spans="1:14">
      <c r="A5" s="40"/>
      <c r="B5" s="39" t="s">
        <v>98</v>
      </c>
    </row>
    <row r="6" spans="1:14">
      <c r="A6" s="40"/>
      <c r="B6" s="39" t="s">
        <v>99</v>
      </c>
    </row>
    <row r="7" spans="1:14" ht="11.5" customHeight="1">
      <c r="A7" s="40"/>
      <c r="B7" s="39"/>
    </row>
    <row r="8" spans="1:14" ht="20.5" thickBot="1">
      <c r="A8" s="40" t="s">
        <v>67</v>
      </c>
      <c r="I8" s="43"/>
      <c r="K8" s="35" t="s">
        <v>137</v>
      </c>
    </row>
    <row r="9" spans="1:14" ht="25.5" customHeight="1" thickBot="1">
      <c r="B9" s="15" t="s">
        <v>74</v>
      </c>
      <c r="C9" s="16"/>
      <c r="D9" s="16"/>
      <c r="E9" s="16"/>
      <c r="F9" s="41"/>
      <c r="G9" s="42"/>
    </row>
    <row r="10" spans="1:14" ht="21.75" customHeight="1" thickBot="1">
      <c r="B10" s="443" t="s">
        <v>41</v>
      </c>
      <c r="C10" s="444"/>
      <c r="D10" s="24">
        <v>60</v>
      </c>
      <c r="E10" s="17" t="s">
        <v>42</v>
      </c>
      <c r="F10" s="44"/>
      <c r="G10" s="445"/>
      <c r="H10" s="446"/>
      <c r="I10" s="446"/>
      <c r="J10" s="45"/>
      <c r="K10" s="33"/>
      <c r="L10" s="46"/>
    </row>
    <row r="11" spans="1:14" ht="21.75" customHeight="1" thickBot="1">
      <c r="B11" s="447" t="s">
        <v>63</v>
      </c>
      <c r="C11" s="448"/>
      <c r="D11" s="25">
        <v>10</v>
      </c>
      <c r="E11" s="47" t="s">
        <v>59</v>
      </c>
      <c r="F11" s="48"/>
      <c r="G11" s="18" t="s">
        <v>60</v>
      </c>
      <c r="H11" s="18"/>
      <c r="I11" s="19">
        <f>IF(ISERROR(VLOOKUP(D11,'ブレーカー容量別突入電流、消費電力値'!A1:D4,2,FALSE)),"",(VLOOKUP(D11,'ブレーカー容量別突入電流、消費電力値'!A1:D4,2,FALSE)))</f>
        <v>1</v>
      </c>
      <c r="J11" s="49"/>
      <c r="K11" s="20" t="s">
        <v>61</v>
      </c>
    </row>
    <row r="12" spans="1:14" ht="12" customHeight="1">
      <c r="B12" s="50" t="s">
        <v>85</v>
      </c>
      <c r="C12" s="51"/>
      <c r="D12" s="52"/>
      <c r="E12" s="52"/>
      <c r="F12" s="52"/>
      <c r="G12" s="52"/>
      <c r="H12" s="52"/>
      <c r="I12" s="52"/>
      <c r="J12" s="52"/>
      <c r="K12" s="52"/>
    </row>
    <row r="13" spans="1:14" ht="20.25" customHeight="1" thickBot="1">
      <c r="B13" s="53" t="s">
        <v>75</v>
      </c>
      <c r="C13" s="33"/>
      <c r="D13" s="45"/>
      <c r="E13" s="45"/>
      <c r="F13" s="45"/>
      <c r="G13" s="45"/>
      <c r="H13" s="45"/>
      <c r="I13" s="45"/>
      <c r="J13" s="45"/>
      <c r="K13" s="45"/>
    </row>
    <row r="14" spans="1:14" ht="21.75" customHeight="1" thickBot="1">
      <c r="B14" s="449" t="s">
        <v>49</v>
      </c>
      <c r="C14" s="450"/>
      <c r="D14" s="54" t="s">
        <v>0</v>
      </c>
      <c r="E14" s="55" t="s">
        <v>16</v>
      </c>
      <c r="F14" s="56" t="s">
        <v>45</v>
      </c>
      <c r="G14" s="57" t="s">
        <v>39</v>
      </c>
      <c r="H14" s="57" t="s">
        <v>40</v>
      </c>
      <c r="I14" s="58" t="s">
        <v>37</v>
      </c>
      <c r="J14" s="59" t="s">
        <v>35</v>
      </c>
      <c r="K14" s="60" t="s">
        <v>38</v>
      </c>
      <c r="L14" s="60" t="s">
        <v>78</v>
      </c>
      <c r="M14" s="60" t="s">
        <v>79</v>
      </c>
    </row>
    <row r="15" spans="1:14" ht="18.899999999999999" customHeight="1">
      <c r="B15" s="437" t="s">
        <v>72</v>
      </c>
      <c r="C15" s="61">
        <v>1</v>
      </c>
      <c r="D15" s="26" t="s">
        <v>175</v>
      </c>
      <c r="E15" s="27">
        <v>2</v>
      </c>
      <c r="F15" s="62">
        <f>IF(ISERROR(VLOOKUP(D15,アイシン室内機データ!$A$1:$F$57,3,FALSE)),"",VLOOKUP(D15,アイシン室内機データ!$A$1:$F$57,3,FALSE))</f>
        <v>16</v>
      </c>
      <c r="G15" s="62">
        <f>IF(ISERROR(E15*F15),"",(E15*F15))</f>
        <v>32</v>
      </c>
      <c r="H15" s="62">
        <f>IF(ISERROR(VLOOKUP(D15,アイシン室内機データ!$A$1:$F$57,4,FALSE)),"",VLOOKUP(D15,アイシン室内機データ!$A$1:$F$57,4,FALSE))</f>
        <v>4.2</v>
      </c>
      <c r="I15" s="62">
        <f>IF(ISERROR(E15*H15),"",(E15*H15))</f>
        <v>8.4</v>
      </c>
      <c r="J15" s="63">
        <f>IF(ISERROR(IF($D$10=50,VLOOKUP(D15,アイシン室内機データ!$A$1:$F$57,5,FALSE),IF($D$10=60,VLOOKUP(D15,アイシン室内機データ!$A$1:$F$57,6,FALSE),""))),"",IF($D$10=50,VLOOKUP(D15,アイシン室内機データ!A$1:$F$57,5,FALSE),IF($D$10=60,VLOOKUP(D15,アイシン室内機データ!$A$1:$F$57,6,FALSE),"")))</f>
        <v>1.3</v>
      </c>
      <c r="K15" s="64">
        <f>IF(ISERROR(E15*J15),"",(E15*J15))</f>
        <v>2.6</v>
      </c>
      <c r="L15" s="93" t="s">
        <v>140</v>
      </c>
      <c r="M15" s="64">
        <f>IF(L15="〇",G15,0)</f>
        <v>32</v>
      </c>
    </row>
    <row r="16" spans="1:14" ht="18.899999999999999" customHeight="1">
      <c r="B16" s="438"/>
      <c r="C16" s="65">
        <v>2</v>
      </c>
      <c r="D16" s="28" t="s">
        <v>176</v>
      </c>
      <c r="E16" s="29">
        <v>4</v>
      </c>
      <c r="F16" s="120">
        <f>IF(ISERROR(VLOOKUP(D16,アイシン室内機データ!$A$1:$F$57,3,FALSE)),"",VLOOKUP(D16,アイシン室内機データ!$A$1:$F$57,3,FALSE))</f>
        <v>5.6</v>
      </c>
      <c r="G16" s="120">
        <f>IF(ISERROR(E16*F16),"",(E16*F16))</f>
        <v>22.4</v>
      </c>
      <c r="H16" s="120">
        <f>IF(ISERROR(VLOOKUP(D16,アイシン室内機データ!$A$1:$F$57,4,FALSE)),"",VLOOKUP(D16,アイシン室内機データ!$A$1:$F$57,4,FALSE))</f>
        <v>4.05</v>
      </c>
      <c r="I16" s="120">
        <f>IF(ISERROR(E16*H16),"",(E16*H16))</f>
        <v>16.2</v>
      </c>
      <c r="J16" s="121">
        <f>IF(ISERROR(IF($D$10=50,VLOOKUP(D16,アイシン室内機データ!$A$1:$F$57,5,FALSE),IF($D$10=60,VLOOKUP(D16,アイシン室内機データ!$A$1:$F$57,6,FALSE),""))),"",IF($D$10=50,VLOOKUP(D16,アイシン室内機データ!A$1:$F$57,5,FALSE),IF($D$10=60,VLOOKUP(D16,アイシン室内機データ!$A$1:$F$57,6,FALSE),"")))</f>
        <v>0.6</v>
      </c>
      <c r="K16" s="122">
        <f t="shared" ref="K16:K25" si="0">IF(ISERROR(E16*J16),"",(E16*J16))</f>
        <v>2.4</v>
      </c>
      <c r="L16" s="119" t="s">
        <v>140</v>
      </c>
      <c r="M16" s="118">
        <f t="shared" ref="M16:M25" si="1">IF(L16="〇",G16,0)</f>
        <v>22.4</v>
      </c>
    </row>
    <row r="17" spans="1:14" ht="18.899999999999999" customHeight="1">
      <c r="B17" s="438"/>
      <c r="C17" s="65">
        <v>3</v>
      </c>
      <c r="D17" s="28"/>
      <c r="E17" s="29"/>
      <c r="F17" s="66" t="str">
        <f>IF(ISERROR(VLOOKUP(D17,アイシン室内機データ!$A$1:$F$57,3,FALSE)),"",VLOOKUP(D17,アイシン室内機データ!$A$1:$F$57,3,FALSE))</f>
        <v/>
      </c>
      <c r="G17" s="66" t="str">
        <f>IF(ISERROR(E17*F17),"",(E17*F17))</f>
        <v/>
      </c>
      <c r="H17" s="66" t="str">
        <f>IF(ISERROR(VLOOKUP(D17,アイシン室内機データ!$A$1:$F$57,4,FALSE)),"",VLOOKUP(D17,アイシン室内機データ!$A$1:$F$57,4,FALSE))</f>
        <v/>
      </c>
      <c r="I17" s="66" t="str">
        <f t="shared" ref="I17:I25" si="2">IF(ISERROR(E17*H17),"",(E17*H17))</f>
        <v/>
      </c>
      <c r="J17" s="67" t="str">
        <f>IF(ISERROR(IF($D$10=50,VLOOKUP(D17,アイシン室内機データ!$A$1:$F$57,5,FALSE),IF($D$10=60,VLOOKUP(D17,アイシン室内機データ!$A$1:$F$57,6,FALSE),""))),"",IF($D$10=50,VLOOKUP(D17,アイシン室内機データ!A$1:$F$57,5,FALSE),IF($D$10=60,VLOOKUP(D17,アイシン室内機データ!$A$1:$F$57,6,FALSE),"")))</f>
        <v/>
      </c>
      <c r="K17" s="68" t="str">
        <f t="shared" si="0"/>
        <v/>
      </c>
      <c r="L17" s="94"/>
      <c r="M17" s="68">
        <f t="shared" si="1"/>
        <v>0</v>
      </c>
    </row>
    <row r="18" spans="1:14" ht="18.899999999999999" customHeight="1">
      <c r="B18" s="438"/>
      <c r="C18" s="65">
        <v>4</v>
      </c>
      <c r="D18" s="28"/>
      <c r="E18" s="29"/>
      <c r="F18" s="66" t="str">
        <f>IF(ISERROR(VLOOKUP(D18,アイシン室内機データ!$A$1:$F$57,3,FALSE)),"",VLOOKUP(D18,アイシン室内機データ!$A$1:$F$57,3,FALSE))</f>
        <v/>
      </c>
      <c r="G18" s="66" t="str">
        <f t="shared" ref="G18:G25" si="3">IF(ISERROR(E18*F18),"",(E18*F18))</f>
        <v/>
      </c>
      <c r="H18" s="66" t="str">
        <f>IF(ISERROR(VLOOKUP(D18,アイシン室内機データ!$A$1:$F$57,4,FALSE)),"",VLOOKUP(D18,アイシン室内機データ!$A$1:$F$57,4,FALSE))</f>
        <v/>
      </c>
      <c r="I18" s="66" t="str">
        <f t="shared" si="2"/>
        <v/>
      </c>
      <c r="J18" s="67" t="str">
        <f>IF(ISERROR(IF($D$10=50,VLOOKUP(D18,アイシン室内機データ!$A$1:$F$57,5,FALSE),IF($D$10=60,VLOOKUP(D18,アイシン室内機データ!$A$1:$F$57,6,FALSE),""))),"",IF($D$10=50,VLOOKUP(D18,アイシン室内機データ!A$1:$F$57,5,FALSE),IF($D$10=60,VLOOKUP(D18,アイシン室内機データ!$A$1:$F$57,6,FALSE),"")))</f>
        <v/>
      </c>
      <c r="K18" s="68" t="str">
        <f t="shared" si="0"/>
        <v/>
      </c>
      <c r="L18" s="94"/>
      <c r="M18" s="68">
        <f t="shared" si="1"/>
        <v>0</v>
      </c>
    </row>
    <row r="19" spans="1:14" ht="18.899999999999999" customHeight="1">
      <c r="B19" s="438"/>
      <c r="C19" s="65">
        <v>5</v>
      </c>
      <c r="D19" s="28"/>
      <c r="E19" s="29"/>
      <c r="F19" s="66" t="str">
        <f>IF(ISERROR(VLOOKUP(D19,アイシン室内機データ!$A$1:$F$57,3,FALSE)),"",VLOOKUP(D19,アイシン室内機データ!$A$1:$F$57,3,FALSE))</f>
        <v/>
      </c>
      <c r="G19" s="66" t="str">
        <f t="shared" si="3"/>
        <v/>
      </c>
      <c r="H19" s="66" t="str">
        <f>IF(ISERROR(VLOOKUP(D19,アイシン室内機データ!$A$1:$F$57,4,FALSE)),"",VLOOKUP(D19,アイシン室内機データ!$A$1:$F$57,4,FALSE))</f>
        <v/>
      </c>
      <c r="I19" s="66" t="str">
        <f t="shared" si="2"/>
        <v/>
      </c>
      <c r="J19" s="67" t="str">
        <f>IF(ISERROR(IF($D$10=50,VLOOKUP(D19,アイシン室内機データ!$A$1:$F$57,5,FALSE),IF($D$10=60,VLOOKUP(D19,アイシン室内機データ!$A$1:$F$57,6,FALSE),""))),"",IF($D$10=50,VLOOKUP(D19,アイシン室内機データ!A$1:$F$57,5,FALSE),IF($D$10=60,VLOOKUP(D19,アイシン室内機データ!$A$1:$F$57,6,FALSE),"")))</f>
        <v/>
      </c>
      <c r="K19" s="68" t="str">
        <f t="shared" si="0"/>
        <v/>
      </c>
      <c r="L19" s="94"/>
      <c r="M19" s="68">
        <f t="shared" si="1"/>
        <v>0</v>
      </c>
    </row>
    <row r="20" spans="1:14" ht="18.899999999999999" customHeight="1">
      <c r="B20" s="438"/>
      <c r="C20" s="65">
        <v>6</v>
      </c>
      <c r="D20" s="28"/>
      <c r="E20" s="29"/>
      <c r="F20" s="66" t="str">
        <f>IF(ISERROR(VLOOKUP(D20,アイシン室内機データ!$A$1:$F$57,3,FALSE)),"",VLOOKUP(D20,アイシン室内機データ!$A$1:$F$57,3,FALSE))</f>
        <v/>
      </c>
      <c r="G20" s="66" t="str">
        <f t="shared" si="3"/>
        <v/>
      </c>
      <c r="H20" s="66" t="str">
        <f>IF(ISERROR(VLOOKUP(D20,アイシン室内機データ!$A$1:$F$57,4,FALSE)),"",VLOOKUP(D20,アイシン室内機データ!$A$1:$F$57,4,FALSE))</f>
        <v/>
      </c>
      <c r="I20" s="66" t="str">
        <f t="shared" si="2"/>
        <v/>
      </c>
      <c r="J20" s="67" t="str">
        <f>IF(ISERROR(IF($D$10=50,VLOOKUP(D20,アイシン室内機データ!$A$1:$F$57,5,FALSE),IF($D$10=60,VLOOKUP(D20,アイシン室内機データ!$A$1:$F$57,6,FALSE),""))),"",IF($D$10=50,VLOOKUP(D20,アイシン室内機データ!A$1:$F$57,5,FALSE),IF($D$10=60,VLOOKUP(D20,アイシン室内機データ!$A$1:$F$57,6,FALSE),"")))</f>
        <v/>
      </c>
      <c r="K20" s="68" t="str">
        <f t="shared" si="0"/>
        <v/>
      </c>
      <c r="L20" s="94"/>
      <c r="M20" s="68">
        <f t="shared" si="1"/>
        <v>0</v>
      </c>
    </row>
    <row r="21" spans="1:14" ht="18.899999999999999" customHeight="1">
      <c r="B21" s="438"/>
      <c r="C21" s="65">
        <v>7</v>
      </c>
      <c r="D21" s="28"/>
      <c r="E21" s="29"/>
      <c r="F21" s="66" t="str">
        <f>IF(ISERROR(VLOOKUP(D21,アイシン室内機データ!$A$1:$F$57,3,FALSE)),"",VLOOKUP(D21,アイシン室内機データ!$A$1:$F$57,3,FALSE))</f>
        <v/>
      </c>
      <c r="G21" s="66" t="str">
        <f t="shared" si="3"/>
        <v/>
      </c>
      <c r="H21" s="66" t="str">
        <f>IF(ISERROR(VLOOKUP(D21,アイシン室内機データ!$A$1:$F$57,4,FALSE)),"",VLOOKUP(D21,アイシン室内機データ!$A$1:$F$57,4,FALSE))</f>
        <v/>
      </c>
      <c r="I21" s="66" t="str">
        <f t="shared" si="2"/>
        <v/>
      </c>
      <c r="J21" s="67" t="str">
        <f>IF(ISERROR(IF($D$10=50,VLOOKUP(D21,アイシン室内機データ!$A$1:$F$57,5,FALSE),IF($D$10=60,VLOOKUP(D21,アイシン室内機データ!$A$1:$F$57,6,FALSE),""))),"",IF($D$10=50,VLOOKUP(D21,アイシン室内機データ!A$1:$F$57,5,FALSE),IF($D$10=60,VLOOKUP(D21,アイシン室内機データ!$A$1:$F$57,6,FALSE),"")))</f>
        <v/>
      </c>
      <c r="K21" s="68" t="str">
        <f t="shared" si="0"/>
        <v/>
      </c>
      <c r="L21" s="94"/>
      <c r="M21" s="68">
        <f t="shared" si="1"/>
        <v>0</v>
      </c>
    </row>
    <row r="22" spans="1:14" ht="18.899999999999999" customHeight="1">
      <c r="B22" s="438"/>
      <c r="C22" s="65">
        <v>8</v>
      </c>
      <c r="D22" s="28"/>
      <c r="E22" s="29"/>
      <c r="F22" s="66" t="str">
        <f>IF(ISERROR(VLOOKUP(D22,アイシン室内機データ!$A$1:$F$57,3,FALSE)),"",VLOOKUP(D22,アイシン室内機データ!$A$1:$F$57,3,FALSE))</f>
        <v/>
      </c>
      <c r="G22" s="66" t="str">
        <f t="shared" si="3"/>
        <v/>
      </c>
      <c r="H22" s="66" t="str">
        <f>IF(ISERROR(VLOOKUP(D22,アイシン室内機データ!$A$1:$F$57,4,FALSE)),"",VLOOKUP(D22,アイシン室内機データ!$A$1:$F$57,4,FALSE))</f>
        <v/>
      </c>
      <c r="I22" s="66" t="str">
        <f t="shared" si="2"/>
        <v/>
      </c>
      <c r="J22" s="67" t="str">
        <f>IF(ISERROR(IF($D$10=50,VLOOKUP(D22,アイシン室内機データ!$A$1:$F$57,5,FALSE),IF($D$10=60,VLOOKUP(D22,アイシン室内機データ!$A$1:$F$57,6,FALSE),""))),"",IF($D$10=50,VLOOKUP(D22,アイシン室内機データ!A$1:$F$57,5,FALSE),IF($D$10=60,VLOOKUP(D22,アイシン室内機データ!$A$1:$F$57,6,FALSE),"")))</f>
        <v/>
      </c>
      <c r="K22" s="68" t="str">
        <f t="shared" si="0"/>
        <v/>
      </c>
      <c r="L22" s="94"/>
      <c r="M22" s="68">
        <f t="shared" si="1"/>
        <v>0</v>
      </c>
    </row>
    <row r="23" spans="1:14" ht="18.899999999999999" customHeight="1">
      <c r="B23" s="438"/>
      <c r="C23" s="65">
        <v>9</v>
      </c>
      <c r="D23" s="28"/>
      <c r="E23" s="29"/>
      <c r="F23" s="66" t="str">
        <f>IF(ISERROR(VLOOKUP(D23,アイシン室内機データ!$A$1:$F$57,3,FALSE)),"",VLOOKUP(D23,アイシン室内機データ!$A$1:$F$57,3,FALSE))</f>
        <v/>
      </c>
      <c r="G23" s="66" t="str">
        <f t="shared" si="3"/>
        <v/>
      </c>
      <c r="H23" s="66" t="str">
        <f>IF(ISERROR(VLOOKUP(D23,アイシン室内機データ!$A$1:$F$57,4,FALSE)),"",VLOOKUP(D23,アイシン室内機データ!$A$1:$F$57,4,FALSE))</f>
        <v/>
      </c>
      <c r="I23" s="66" t="str">
        <f t="shared" si="2"/>
        <v/>
      </c>
      <c r="J23" s="67" t="str">
        <f>IF(ISERROR(IF($D$10=50,VLOOKUP(D23,アイシン室内機データ!$A$1:$F$57,5,FALSE),IF($D$10=60,VLOOKUP(D23,アイシン室内機データ!$A$1:$F$57,6,FALSE),""))),"",IF($D$10=50,VLOOKUP(D23,アイシン室内機データ!A$1:$F$57,5,FALSE),IF($D$10=60,VLOOKUP(D23,アイシン室内機データ!$A$1:$F$57,6,FALSE),"")))</f>
        <v/>
      </c>
      <c r="K23" s="68" t="str">
        <f t="shared" si="0"/>
        <v/>
      </c>
      <c r="L23" s="94"/>
      <c r="M23" s="68">
        <f t="shared" si="1"/>
        <v>0</v>
      </c>
    </row>
    <row r="24" spans="1:14" ht="18.899999999999999" customHeight="1">
      <c r="B24" s="438"/>
      <c r="C24" s="65">
        <v>10</v>
      </c>
      <c r="D24" s="28"/>
      <c r="E24" s="29"/>
      <c r="F24" s="66" t="str">
        <f>IF(ISERROR(VLOOKUP(D24,アイシン室内機データ!$A$1:$F$57,3,FALSE)),"",VLOOKUP(D24,アイシン室内機データ!$A$1:$F$57,3,FALSE))</f>
        <v/>
      </c>
      <c r="G24" s="66" t="str">
        <f t="shared" si="3"/>
        <v/>
      </c>
      <c r="H24" s="66" t="str">
        <f>IF(ISERROR(VLOOKUP(D24,アイシン室内機データ!$A$1:$F$57,4,FALSE)),"",VLOOKUP(D24,アイシン室内機データ!$A$1:$F$57,4,FALSE))</f>
        <v/>
      </c>
      <c r="I24" s="66" t="str">
        <f t="shared" si="2"/>
        <v/>
      </c>
      <c r="J24" s="67" t="str">
        <f>IF(ISERROR(IF($D$10=50,VLOOKUP(D24,アイシン室内機データ!$A$1:$F$57,5,FALSE),IF($D$10=60,VLOOKUP(D24,アイシン室内機データ!$A$1:$F$57,6,FALSE),""))),"",IF($D$10=50,VLOOKUP(D24,アイシン室内機データ!A$1:$F$57,5,FALSE),IF($D$10=60,VLOOKUP(D24,アイシン室内機データ!$A$1:$F$57,6,FALSE),"")))</f>
        <v/>
      </c>
      <c r="K24" s="68" t="str">
        <f t="shared" si="0"/>
        <v/>
      </c>
      <c r="L24" s="94"/>
      <c r="M24" s="68">
        <f t="shared" si="1"/>
        <v>0</v>
      </c>
    </row>
    <row r="25" spans="1:14" ht="18.899999999999999" customHeight="1" thickBot="1">
      <c r="B25" s="439"/>
      <c r="C25" s="69">
        <v>11</v>
      </c>
      <c r="D25" s="30"/>
      <c r="E25" s="31"/>
      <c r="F25" s="123" t="str">
        <f>IF(ISERROR(VLOOKUP(D25,アイシン室内機データ!$A$1:$F$57,3,FALSE)),"",VLOOKUP(D25,アイシン室内機データ!$A$1:$F$57,3,FALSE))</f>
        <v/>
      </c>
      <c r="G25" s="123" t="str">
        <f t="shared" si="3"/>
        <v/>
      </c>
      <c r="H25" s="123" t="str">
        <f>IF(ISERROR(VLOOKUP(D25,アイシン室内機データ!$A$1:$F$57,4,FALSE)),"",VLOOKUP(D25,アイシン室内機データ!$A$1:$F$57,4,FALSE))</f>
        <v/>
      </c>
      <c r="I25" s="123" t="str">
        <f t="shared" si="2"/>
        <v/>
      </c>
      <c r="J25" s="77" t="str">
        <f>IF(ISERROR(IF($D$10=50,VLOOKUP(D25,アイシン室内機データ!$A$1:$F$57,5,FALSE),IF($D$10=60,VLOOKUP(D25,アイシン室内機データ!$A$1:$F$57,6,FALSE),""))),"",IF($D$10=50,VLOOKUP(D25,アイシン室内機データ!A$1:$F$57,5,FALSE),IF($D$10=60,VLOOKUP(D25,アイシン室内機データ!$A$1:$F$57,6,FALSE),"")))</f>
        <v/>
      </c>
      <c r="K25" s="124" t="str">
        <f t="shared" si="0"/>
        <v/>
      </c>
      <c r="L25" s="125"/>
      <c r="M25" s="124">
        <f t="shared" si="1"/>
        <v>0</v>
      </c>
    </row>
    <row r="26" spans="1:14" ht="20.25" customHeight="1" thickBot="1">
      <c r="B26" s="72" t="s">
        <v>17</v>
      </c>
      <c r="C26" s="73"/>
      <c r="D26" s="74"/>
      <c r="E26" s="75">
        <f>SUM(E15:E25)</f>
        <v>6</v>
      </c>
      <c r="F26" s="76"/>
      <c r="G26" s="77">
        <f t="shared" ref="G26:I26" si="4">SUM(G15:G25)</f>
        <v>54.4</v>
      </c>
      <c r="H26" s="78"/>
      <c r="I26" s="73">
        <f t="shared" si="4"/>
        <v>24.6</v>
      </c>
      <c r="J26" s="79"/>
      <c r="K26" s="80">
        <f>SUM(K15:K25)</f>
        <v>5</v>
      </c>
      <c r="L26" s="80"/>
      <c r="M26" s="80">
        <f>SUM(M15:M25)</f>
        <v>54.4</v>
      </c>
    </row>
    <row r="27" spans="1:14" ht="9" customHeight="1">
      <c r="B27" s="40"/>
    </row>
    <row r="28" spans="1:14">
      <c r="A28" s="40" t="s">
        <v>51</v>
      </c>
      <c r="B28" s="40"/>
    </row>
    <row r="29" spans="1:14">
      <c r="B29" s="40" t="s">
        <v>96</v>
      </c>
    </row>
    <row r="30" spans="1:14">
      <c r="B30" s="411" t="s">
        <v>18</v>
      </c>
      <c r="C30" s="411"/>
      <c r="D30" s="411"/>
      <c r="E30" s="429" t="s">
        <v>1</v>
      </c>
      <c r="F30" s="429"/>
      <c r="G30" s="429"/>
      <c r="H30" s="429"/>
      <c r="I30" s="429"/>
      <c r="J30" s="81"/>
      <c r="K30" s="430" t="s">
        <v>48</v>
      </c>
      <c r="L30" s="431"/>
    </row>
    <row r="31" spans="1:14">
      <c r="B31" s="432" t="s">
        <v>68</v>
      </c>
      <c r="C31" s="432"/>
      <c r="D31" s="432"/>
      <c r="E31" s="429" t="s">
        <v>73</v>
      </c>
      <c r="F31" s="429"/>
      <c r="G31" s="429"/>
      <c r="H31" s="429"/>
      <c r="I31" s="429"/>
      <c r="J31" s="81"/>
      <c r="K31" s="453" t="str">
        <f>IF(E26=0,"室内機接続可否情報入力",IF(E26&lt;4,"×",IF(E26&gt;11,"×","〇")))</f>
        <v>〇</v>
      </c>
      <c r="L31" s="454"/>
    </row>
    <row r="32" spans="1:14">
      <c r="B32" s="432" t="s">
        <v>69</v>
      </c>
      <c r="C32" s="432"/>
      <c r="D32" s="432"/>
      <c r="E32" s="457" t="s">
        <v>62</v>
      </c>
      <c r="F32" s="457"/>
      <c r="G32" s="457"/>
      <c r="H32" s="457"/>
      <c r="I32" s="457"/>
      <c r="J32" s="81"/>
      <c r="K32" s="453" t="str">
        <f>IF(G26=0,"室内機接続可否情報入力",IF(G26&lt;54,"×",IF(G26&gt;72.8,"×","〇")))</f>
        <v>〇</v>
      </c>
      <c r="L32" s="454"/>
      <c r="N32" s="82"/>
    </row>
    <row r="33" spans="2:13">
      <c r="B33" s="426" t="s">
        <v>70</v>
      </c>
      <c r="C33" s="426"/>
      <c r="D33" s="426"/>
      <c r="E33" s="83">
        <f>IF(ISERROR(VLOOKUP(D11, 'ブレーカー容量別突入電流、消費電力値'!A1:D4,3,FALSE)),"",VLOOKUP(D11, 'ブレーカー容量別突入電流、消費電力値'!A1:D4,3,FALSE))</f>
        <v>38</v>
      </c>
      <c r="F33" s="84"/>
      <c r="G33" s="84" t="s">
        <v>64</v>
      </c>
      <c r="H33" s="85"/>
      <c r="I33" s="86"/>
      <c r="J33" s="87"/>
      <c r="K33" s="455" t="str">
        <f>IF(E33="","遮断機容量を入力",IF(I26=0,"室内機接続可否情報入力",IF(I26&lt;=E33,"〇","×")))</f>
        <v>〇</v>
      </c>
      <c r="L33" s="456"/>
    </row>
    <row r="34" spans="2:13">
      <c r="B34" s="426" t="s">
        <v>71</v>
      </c>
      <c r="C34" s="426"/>
      <c r="D34" s="426"/>
      <c r="E34" s="83">
        <f>IF(ISERROR(VLOOKUP(D11, 'ブレーカー容量別突入電流、消費電力値'!A1:D4,4,FALSE)),"",VLOOKUP(D11, 'ブレーカー容量別突入電流、消費電力値'!A1:D4,4,FALSE))</f>
        <v>10</v>
      </c>
      <c r="F34" s="85"/>
      <c r="G34" s="84" t="s">
        <v>64</v>
      </c>
      <c r="H34" s="85"/>
      <c r="I34" s="86"/>
      <c r="J34" s="87"/>
      <c r="K34" s="451" t="str">
        <f>IF(E34="","遮断機容量を入力",IF(K26=0,"室内機接続可否情報もしくは周波数入力",IF(K26&lt;=E34,"〇","×")))</f>
        <v>〇</v>
      </c>
      <c r="L34" s="452"/>
    </row>
    <row r="35" spans="2:13" ht="22.5">
      <c r="B35" s="420" t="s">
        <v>51</v>
      </c>
      <c r="C35" s="421"/>
      <c r="D35" s="421"/>
      <c r="E35" s="421"/>
      <c r="F35" s="421"/>
      <c r="G35" s="421"/>
      <c r="H35" s="421"/>
      <c r="I35" s="422"/>
      <c r="J35" s="81"/>
      <c r="K35" s="423" t="str">
        <f>IF(COUNTIF(K31:L34,"〇")=4,"〇","×")</f>
        <v>〇</v>
      </c>
      <c r="L35" s="424"/>
    </row>
    <row r="36" spans="2:13">
      <c r="B36" s="88"/>
    </row>
    <row r="37" spans="2:13">
      <c r="B37" s="40" t="s">
        <v>76</v>
      </c>
    </row>
    <row r="38" spans="2:13">
      <c r="B38" s="425" t="s">
        <v>18</v>
      </c>
      <c r="C38" s="425"/>
      <c r="D38" s="425"/>
      <c r="E38" s="425" t="s">
        <v>1</v>
      </c>
      <c r="F38" s="425"/>
      <c r="G38" s="425"/>
      <c r="H38" s="425"/>
      <c r="I38" s="425"/>
      <c r="J38" s="81"/>
      <c r="K38" s="425" t="s">
        <v>48</v>
      </c>
      <c r="L38" s="425"/>
      <c r="M38" s="425"/>
    </row>
    <row r="39" spans="2:13" ht="72" customHeight="1">
      <c r="B39" s="411" t="s">
        <v>81</v>
      </c>
      <c r="C39" s="411"/>
      <c r="D39" s="411"/>
      <c r="E39" s="412" t="s">
        <v>84</v>
      </c>
      <c r="F39" s="413"/>
      <c r="G39" s="413"/>
      <c r="H39" s="413"/>
      <c r="I39" s="413"/>
      <c r="J39" s="81"/>
      <c r="K39" s="414" t="str">
        <f>IF(K35="×","×",IF(M26=0,"室内機接続可否情報入力",IF(M26&gt;56,'室内機情報など（消さない）'!H6,"〇")))</f>
        <v>〇</v>
      </c>
      <c r="L39" s="414"/>
      <c r="M39" s="414"/>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15" t="s">
        <v>77</v>
      </c>
      <c r="C42" s="416"/>
      <c r="D42" s="417"/>
      <c r="E42" s="418" t="str">
        <f>IF(AND(K35="〇",K39="〇"),'室内機情報など（消さない）'!I6,IF(AND(K35="〇",K39='室内機情報など（消さない）'!H6),'室内機情報など（消さない）'!I7,"×"))</f>
        <v>〇　室内機入力欄の緑色ハッチングの全ての室内機が補助対象です。</v>
      </c>
      <c r="F42" s="418"/>
      <c r="G42" s="418"/>
      <c r="H42" s="418"/>
      <c r="I42" s="418"/>
      <c r="J42" s="418"/>
      <c r="K42" s="418"/>
      <c r="L42" s="418"/>
      <c r="M42" s="419"/>
    </row>
  </sheetData>
  <mergeCells count="29">
    <mergeCell ref="B42:D42"/>
    <mergeCell ref="E42:M42"/>
    <mergeCell ref="B35:I35"/>
    <mergeCell ref="K35:L35"/>
    <mergeCell ref="B38:D38"/>
    <mergeCell ref="E38:I38"/>
    <mergeCell ref="K38:M38"/>
    <mergeCell ref="B39:D39"/>
    <mergeCell ref="E39:I39"/>
    <mergeCell ref="K39:M39"/>
    <mergeCell ref="B34:D34"/>
    <mergeCell ref="K34:L34"/>
    <mergeCell ref="B30:D30"/>
    <mergeCell ref="E30:I30"/>
    <mergeCell ref="K30:L30"/>
    <mergeCell ref="B31:D31"/>
    <mergeCell ref="E31:I31"/>
    <mergeCell ref="K31:L31"/>
    <mergeCell ref="B32:D32"/>
    <mergeCell ref="E32:I32"/>
    <mergeCell ref="K32:L32"/>
    <mergeCell ref="B33:D33"/>
    <mergeCell ref="K33:L33"/>
    <mergeCell ref="B15:B25"/>
    <mergeCell ref="A4:L4"/>
    <mergeCell ref="B10:C10"/>
    <mergeCell ref="G10:I10"/>
    <mergeCell ref="B11:C11"/>
    <mergeCell ref="B14:C14"/>
  </mergeCells>
  <phoneticPr fontId="1"/>
  <conditionalFormatting sqref="D15:M25">
    <cfRule type="expression" dxfId="0" priority="1">
      <formula>AND($K$35="〇",$M$26&lt;=56,$L15="〇")</formula>
    </cfRule>
  </conditionalFormatting>
  <dataValidations count="5">
    <dataValidation type="list" allowBlank="1" showInputMessage="1" showErrorMessage="1" sqref="L15:L25" xr:uid="{AE84DEAD-0BF8-4C41-A923-CE9136A92AA7}">
      <formula1>避難所利用</formula1>
    </dataValidation>
    <dataValidation type="list" allowBlank="1" showInputMessage="1" showErrorMessage="1" sqref="F9" xr:uid="{502AF3D1-893A-4F9D-A8F4-9CD20A9FDA3A}">
      <formula1>空調運転</formula1>
    </dataValidation>
    <dataValidation type="list" allowBlank="1" showInputMessage="1" showErrorMessage="1" sqref="D11" xr:uid="{E348A1DC-D8DA-4EB5-B8CC-653FD55F5218}">
      <formula1>遮断器</formula1>
    </dataValidation>
    <dataValidation type="list" allowBlank="1" showInputMessage="1" showErrorMessage="1" sqref="D10" xr:uid="{E2FC64B8-2DF2-48CF-9003-7BB453175F90}">
      <formula1>周波数</formula1>
    </dataValidation>
    <dataValidation type="whole" allowBlank="1" showInputMessage="1" showErrorMessage="1" sqref="E15" xr:uid="{22DAA592-0792-4570-B3B4-BBF76F7E3532}">
      <formula1>1</formula1>
      <formula2>11</formula2>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D43E335-135B-4C6B-9494-4C7A5AD3D1AD}">
          <x14:formula1>
            <xm:f>アイシン室内機データ!$A$2:$A$49</xm:f>
          </x14:formula1>
          <xm:sqref>D15:D25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showGridLines="0" workbookViewId="0">
      <selection activeCell="H10" sqref="H10"/>
    </sheetView>
  </sheetViews>
  <sheetFormatPr defaultColWidth="8.90625" defaultRowHeight="18"/>
  <cols>
    <col min="1" max="1" width="16.453125" style="95" customWidth="1"/>
    <col min="2" max="2" width="23.90625" style="95" customWidth="1"/>
    <col min="3" max="5" width="15.6328125" style="95" customWidth="1"/>
    <col min="6" max="6" width="19.54296875" style="95" customWidth="1"/>
    <col min="7" max="16384" width="8.90625" style="95"/>
  </cols>
  <sheetData>
    <row r="1" spans="1:6">
      <c r="A1" s="96" t="s">
        <v>0</v>
      </c>
      <c r="B1" s="96" t="s">
        <v>24</v>
      </c>
      <c r="C1" s="96" t="s">
        <v>20</v>
      </c>
      <c r="D1" s="96" t="s">
        <v>21</v>
      </c>
      <c r="E1" s="96" t="s">
        <v>22</v>
      </c>
      <c r="F1" s="97" t="s">
        <v>23</v>
      </c>
    </row>
    <row r="2" spans="1:6">
      <c r="A2" s="102" t="s">
        <v>141</v>
      </c>
      <c r="B2" s="98" t="s">
        <v>30</v>
      </c>
      <c r="C2" s="98">
        <v>4.5</v>
      </c>
      <c r="D2" s="103">
        <v>4.2</v>
      </c>
      <c r="E2" s="98">
        <v>0.3</v>
      </c>
      <c r="F2" s="99">
        <v>0.3</v>
      </c>
    </row>
    <row r="3" spans="1:6">
      <c r="A3" s="102" t="s">
        <v>142</v>
      </c>
      <c r="B3" s="98" t="s">
        <v>29</v>
      </c>
      <c r="C3" s="98">
        <v>5.6</v>
      </c>
      <c r="D3" s="103">
        <v>4.2</v>
      </c>
      <c r="E3" s="98">
        <v>0.4</v>
      </c>
      <c r="F3" s="99">
        <v>0.4</v>
      </c>
    </row>
    <row r="4" spans="1:6">
      <c r="A4" s="102" t="s">
        <v>143</v>
      </c>
      <c r="B4" s="98" t="s">
        <v>29</v>
      </c>
      <c r="C4" s="98">
        <v>7.1</v>
      </c>
      <c r="D4" s="103">
        <v>4.2</v>
      </c>
      <c r="E4" s="98">
        <v>0.4</v>
      </c>
      <c r="F4" s="99">
        <v>0.4</v>
      </c>
    </row>
    <row r="5" spans="1:6">
      <c r="A5" s="102" t="s">
        <v>144</v>
      </c>
      <c r="B5" s="98" t="s">
        <v>29</v>
      </c>
      <c r="C5" s="100">
        <v>8</v>
      </c>
      <c r="D5" s="103">
        <v>4.2</v>
      </c>
      <c r="E5" s="98">
        <v>0.5</v>
      </c>
      <c r="F5" s="99">
        <v>0.5</v>
      </c>
    </row>
    <row r="6" spans="1:6">
      <c r="A6" s="102" t="s">
        <v>145</v>
      </c>
      <c r="B6" s="98" t="s">
        <v>29</v>
      </c>
      <c r="C6" s="100">
        <v>9</v>
      </c>
      <c r="D6" s="103">
        <v>8.1</v>
      </c>
      <c r="E6" s="98">
        <v>0.6</v>
      </c>
      <c r="F6" s="99">
        <v>0.6</v>
      </c>
    </row>
    <row r="7" spans="1:6">
      <c r="A7" s="102" t="s">
        <v>146</v>
      </c>
      <c r="B7" s="98" t="s">
        <v>29</v>
      </c>
      <c r="C7" s="98">
        <v>11.2</v>
      </c>
      <c r="D7" s="103">
        <v>8.1</v>
      </c>
      <c r="E7" s="98">
        <v>0.6</v>
      </c>
      <c r="F7" s="99">
        <v>0.6</v>
      </c>
    </row>
    <row r="8" spans="1:6">
      <c r="A8" s="102" t="s">
        <v>147</v>
      </c>
      <c r="B8" s="98" t="s">
        <v>29</v>
      </c>
      <c r="C8" s="100">
        <v>14</v>
      </c>
      <c r="D8" s="103">
        <v>8.1</v>
      </c>
      <c r="E8" s="98">
        <v>0.9</v>
      </c>
      <c r="F8" s="99">
        <v>0.9</v>
      </c>
    </row>
    <row r="9" spans="1:6">
      <c r="A9" s="102" t="s">
        <v>148</v>
      </c>
      <c r="B9" s="98" t="s">
        <v>29</v>
      </c>
      <c r="C9" s="100">
        <v>16</v>
      </c>
      <c r="D9" s="103">
        <v>8.1</v>
      </c>
      <c r="E9" s="98">
        <v>1.2</v>
      </c>
      <c r="F9" s="99">
        <v>1.2</v>
      </c>
    </row>
    <row r="10" spans="1:6">
      <c r="A10" s="102" t="s">
        <v>149</v>
      </c>
      <c r="B10" s="98" t="s">
        <v>28</v>
      </c>
      <c r="C10" s="98">
        <v>4.5</v>
      </c>
      <c r="D10" s="103">
        <v>4.2</v>
      </c>
      <c r="E10" s="98">
        <v>0.3</v>
      </c>
      <c r="F10" s="99">
        <v>0.3</v>
      </c>
    </row>
    <row r="11" spans="1:6">
      <c r="A11" s="102" t="s">
        <v>150</v>
      </c>
      <c r="B11" s="98" t="s">
        <v>27</v>
      </c>
      <c r="C11" s="98">
        <v>5.6</v>
      </c>
      <c r="D11" s="103">
        <v>4.2</v>
      </c>
      <c r="E11" s="98">
        <v>0.3</v>
      </c>
      <c r="F11" s="99">
        <v>0.3</v>
      </c>
    </row>
    <row r="12" spans="1:6">
      <c r="A12" s="102" t="s">
        <v>151</v>
      </c>
      <c r="B12" s="98" t="s">
        <v>27</v>
      </c>
      <c r="C12" s="98">
        <v>7.1</v>
      </c>
      <c r="D12" s="103">
        <v>4.2</v>
      </c>
      <c r="E12" s="98">
        <v>0.4</v>
      </c>
      <c r="F12" s="99">
        <v>0.4</v>
      </c>
    </row>
    <row r="13" spans="1:6">
      <c r="A13" s="102" t="s">
        <v>152</v>
      </c>
      <c r="B13" s="98" t="s">
        <v>27</v>
      </c>
      <c r="C13" s="100">
        <v>8</v>
      </c>
      <c r="D13" s="103">
        <v>4.2</v>
      </c>
      <c r="E13" s="98">
        <v>0.5</v>
      </c>
      <c r="F13" s="99">
        <v>0.5</v>
      </c>
    </row>
    <row r="14" spans="1:6">
      <c r="A14" s="102" t="s">
        <v>153</v>
      </c>
      <c r="B14" s="98" t="s">
        <v>27</v>
      </c>
      <c r="C14" s="100">
        <v>9</v>
      </c>
      <c r="D14" s="103">
        <v>4.2</v>
      </c>
      <c r="E14" s="98">
        <v>0.8</v>
      </c>
      <c r="F14" s="99">
        <v>0.8</v>
      </c>
    </row>
    <row r="15" spans="1:6">
      <c r="A15" s="102" t="s">
        <v>154</v>
      </c>
      <c r="B15" s="98" t="s">
        <v>27</v>
      </c>
      <c r="C15" s="98">
        <v>11.2</v>
      </c>
      <c r="D15" s="103">
        <v>4.2</v>
      </c>
      <c r="E15" s="98">
        <v>1.3</v>
      </c>
      <c r="F15" s="99">
        <v>1.3</v>
      </c>
    </row>
    <row r="16" spans="1:6">
      <c r="A16" s="102" t="s">
        <v>155</v>
      </c>
      <c r="B16" s="98" t="s">
        <v>27</v>
      </c>
      <c r="C16" s="100">
        <v>14</v>
      </c>
      <c r="D16" s="103">
        <v>4.2</v>
      </c>
      <c r="E16" s="98">
        <v>1.3</v>
      </c>
      <c r="F16" s="99">
        <v>1.3</v>
      </c>
    </row>
    <row r="17" spans="1:6">
      <c r="A17" s="102" t="s">
        <v>156</v>
      </c>
      <c r="B17" s="98" t="s">
        <v>27</v>
      </c>
      <c r="C17" s="100">
        <v>16</v>
      </c>
      <c r="D17" s="103">
        <v>4.2</v>
      </c>
      <c r="E17" s="98">
        <v>1.3</v>
      </c>
      <c r="F17" s="99">
        <v>1.3</v>
      </c>
    </row>
    <row r="18" spans="1:6">
      <c r="A18" s="102" t="s">
        <v>157</v>
      </c>
      <c r="B18" s="98" t="s">
        <v>26</v>
      </c>
      <c r="C18" s="98">
        <v>4.5</v>
      </c>
      <c r="D18" s="103">
        <v>4.2</v>
      </c>
      <c r="E18" s="98">
        <v>0.3</v>
      </c>
      <c r="F18" s="99">
        <v>0.3</v>
      </c>
    </row>
    <row r="19" spans="1:6">
      <c r="A19" s="102" t="s">
        <v>158</v>
      </c>
      <c r="B19" s="98" t="s">
        <v>26</v>
      </c>
      <c r="C19" s="98">
        <v>5.6</v>
      </c>
      <c r="D19" s="103">
        <v>4.2</v>
      </c>
      <c r="E19" s="98">
        <v>0.3</v>
      </c>
      <c r="F19" s="99">
        <v>0.3</v>
      </c>
    </row>
    <row r="20" spans="1:6">
      <c r="A20" s="102" t="s">
        <v>159</v>
      </c>
      <c r="B20" s="98" t="s">
        <v>26</v>
      </c>
      <c r="C20" s="98">
        <v>7.1</v>
      </c>
      <c r="D20" s="103">
        <v>4.2</v>
      </c>
      <c r="E20" s="98">
        <v>0.5</v>
      </c>
      <c r="F20" s="99">
        <v>0.5</v>
      </c>
    </row>
    <row r="21" spans="1:6">
      <c r="A21" s="102" t="s">
        <v>160</v>
      </c>
      <c r="B21" s="98" t="s">
        <v>26</v>
      </c>
      <c r="C21" s="100">
        <v>8</v>
      </c>
      <c r="D21" s="103">
        <v>4.2</v>
      </c>
      <c r="E21" s="98">
        <v>0.7</v>
      </c>
      <c r="F21" s="99">
        <v>0.7</v>
      </c>
    </row>
    <row r="22" spans="1:6">
      <c r="A22" s="102" t="s">
        <v>161</v>
      </c>
      <c r="B22" s="98" t="s">
        <v>26</v>
      </c>
      <c r="C22" s="100">
        <v>9</v>
      </c>
      <c r="D22" s="103">
        <v>4.2</v>
      </c>
      <c r="E22" s="98">
        <v>0.7</v>
      </c>
      <c r="F22" s="99">
        <v>0.7</v>
      </c>
    </row>
    <row r="23" spans="1:6">
      <c r="A23" s="102" t="s">
        <v>162</v>
      </c>
      <c r="B23" s="98" t="s">
        <v>25</v>
      </c>
      <c r="C23" s="98">
        <v>11.2</v>
      </c>
      <c r="D23" s="103">
        <v>4.2</v>
      </c>
      <c r="E23" s="98">
        <v>1.1000000000000001</v>
      </c>
      <c r="F23" s="99">
        <v>1.1000000000000001</v>
      </c>
    </row>
    <row r="24" spans="1:6">
      <c r="A24" s="102" t="s">
        <v>163</v>
      </c>
      <c r="B24" s="98" t="s">
        <v>25</v>
      </c>
      <c r="C24" s="100">
        <v>14</v>
      </c>
      <c r="D24" s="103">
        <v>4.2</v>
      </c>
      <c r="E24" s="98">
        <v>1.2</v>
      </c>
      <c r="F24" s="99">
        <v>1.2</v>
      </c>
    </row>
    <row r="25" spans="1:6">
      <c r="A25" s="102" t="s">
        <v>164</v>
      </c>
      <c r="B25" s="98" t="s">
        <v>25</v>
      </c>
      <c r="C25" s="100">
        <v>16</v>
      </c>
      <c r="D25" s="103">
        <v>4.2</v>
      </c>
      <c r="E25" s="98">
        <v>1.3</v>
      </c>
      <c r="F25" s="99">
        <v>1.3</v>
      </c>
    </row>
    <row r="26" spans="1:6">
      <c r="A26" s="102" t="s">
        <v>165</v>
      </c>
      <c r="B26" s="98" t="s">
        <v>31</v>
      </c>
      <c r="C26" s="98">
        <v>4.5</v>
      </c>
      <c r="D26" s="103">
        <v>4.05</v>
      </c>
      <c r="E26" s="98">
        <v>0.6</v>
      </c>
      <c r="F26" s="99">
        <v>0.6</v>
      </c>
    </row>
    <row r="27" spans="1:6">
      <c r="A27" s="102" t="s">
        <v>166</v>
      </c>
      <c r="B27" s="98" t="s">
        <v>31</v>
      </c>
      <c r="C27" s="98">
        <v>5.6</v>
      </c>
      <c r="D27" s="103">
        <v>4.05</v>
      </c>
      <c r="E27" s="98">
        <v>0.6</v>
      </c>
      <c r="F27" s="99">
        <v>0.6</v>
      </c>
    </row>
    <row r="28" spans="1:6">
      <c r="A28" s="102" t="s">
        <v>167</v>
      </c>
      <c r="B28" s="98" t="s">
        <v>31</v>
      </c>
      <c r="C28" s="98">
        <v>7.1</v>
      </c>
      <c r="D28" s="103">
        <v>4.05</v>
      </c>
      <c r="E28" s="98">
        <v>0.6</v>
      </c>
      <c r="F28" s="99">
        <v>0.6</v>
      </c>
    </row>
    <row r="29" spans="1:6">
      <c r="A29" s="102" t="s">
        <v>168</v>
      </c>
      <c r="B29" s="98" t="s">
        <v>31</v>
      </c>
      <c r="C29" s="100">
        <v>8</v>
      </c>
      <c r="D29" s="103">
        <v>4.05</v>
      </c>
      <c r="E29" s="98">
        <v>0.6</v>
      </c>
      <c r="F29" s="99">
        <v>0.6</v>
      </c>
    </row>
    <row r="30" spans="1:6">
      <c r="A30" s="102" t="s">
        <v>169</v>
      </c>
      <c r="B30" s="98" t="s">
        <v>31</v>
      </c>
      <c r="C30" s="100">
        <v>9</v>
      </c>
      <c r="D30" s="103">
        <v>4.05</v>
      </c>
      <c r="E30" s="98">
        <v>1.2</v>
      </c>
      <c r="F30" s="99">
        <v>1.2</v>
      </c>
    </row>
    <row r="31" spans="1:6">
      <c r="A31" s="102" t="s">
        <v>170</v>
      </c>
      <c r="B31" s="98" t="s">
        <v>31</v>
      </c>
      <c r="C31" s="98">
        <v>11.2</v>
      </c>
      <c r="D31" s="103">
        <v>4.05</v>
      </c>
      <c r="E31" s="98">
        <v>1.3</v>
      </c>
      <c r="F31" s="99">
        <v>1.3</v>
      </c>
    </row>
    <row r="32" spans="1:6">
      <c r="A32" s="102" t="s">
        <v>171</v>
      </c>
      <c r="B32" s="98" t="s">
        <v>31</v>
      </c>
      <c r="C32" s="100">
        <v>14</v>
      </c>
      <c r="D32" s="103">
        <v>8.1</v>
      </c>
      <c r="E32" s="104">
        <v>1</v>
      </c>
      <c r="F32" s="105">
        <v>1</v>
      </c>
    </row>
    <row r="33" spans="1:6">
      <c r="A33" s="102" t="s">
        <v>172</v>
      </c>
      <c r="B33" s="98" t="s">
        <v>31</v>
      </c>
      <c r="C33" s="100">
        <v>16</v>
      </c>
      <c r="D33" s="103">
        <v>8.1</v>
      </c>
      <c r="E33" s="103">
        <v>1.6</v>
      </c>
      <c r="F33" s="106">
        <v>1.6</v>
      </c>
    </row>
    <row r="34" spans="1:6">
      <c r="A34" s="98" t="s">
        <v>101</v>
      </c>
      <c r="B34" s="98" t="s">
        <v>33</v>
      </c>
      <c r="C34" s="98">
        <v>4.5</v>
      </c>
      <c r="D34" s="98">
        <v>3.8</v>
      </c>
      <c r="E34" s="98">
        <v>0.4</v>
      </c>
      <c r="F34" s="99">
        <v>0.4</v>
      </c>
    </row>
    <row r="35" spans="1:6">
      <c r="A35" s="98" t="s">
        <v>102</v>
      </c>
      <c r="B35" s="98" t="s">
        <v>32</v>
      </c>
      <c r="C35" s="98">
        <v>5.6</v>
      </c>
      <c r="D35" s="98">
        <v>3.8</v>
      </c>
      <c r="E35" s="98">
        <v>0.6</v>
      </c>
      <c r="F35" s="99">
        <v>0.6</v>
      </c>
    </row>
    <row r="36" spans="1:6">
      <c r="A36" s="98" t="s">
        <v>103</v>
      </c>
      <c r="B36" s="98" t="s">
        <v>32</v>
      </c>
      <c r="C36" s="98">
        <v>7.1</v>
      </c>
      <c r="D36" s="98">
        <v>3.8</v>
      </c>
      <c r="E36" s="98">
        <v>0.6</v>
      </c>
      <c r="F36" s="99">
        <v>0.6</v>
      </c>
    </row>
    <row r="37" spans="1:6">
      <c r="A37" s="98" t="s">
        <v>104</v>
      </c>
      <c r="B37" s="98" t="s">
        <v>34</v>
      </c>
      <c r="C37" s="98">
        <v>11.2</v>
      </c>
      <c r="D37" s="107">
        <v>7.4</v>
      </c>
      <c r="E37" s="98">
        <v>2.4</v>
      </c>
      <c r="F37" s="99">
        <v>2.4</v>
      </c>
    </row>
    <row r="38" spans="1:6">
      <c r="A38" s="98" t="s">
        <v>105</v>
      </c>
      <c r="B38" s="98" t="s">
        <v>34</v>
      </c>
      <c r="C38" s="100">
        <v>14</v>
      </c>
      <c r="D38" s="107">
        <v>7.4</v>
      </c>
      <c r="E38" s="98">
        <v>2.9</v>
      </c>
      <c r="F38" s="99">
        <v>2.9</v>
      </c>
    </row>
    <row r="39" spans="1:6">
      <c r="A39" s="98" t="s">
        <v>106</v>
      </c>
      <c r="B39" s="98" t="s">
        <v>34</v>
      </c>
      <c r="C39" s="100">
        <v>16</v>
      </c>
      <c r="D39" s="107">
        <v>7.4</v>
      </c>
      <c r="E39" s="98">
        <v>2.9</v>
      </c>
      <c r="F39" s="99">
        <v>2.9</v>
      </c>
    </row>
    <row r="40" spans="1:6">
      <c r="A40" s="98" t="s">
        <v>107</v>
      </c>
      <c r="B40" s="98" t="s">
        <v>34</v>
      </c>
      <c r="C40" s="98">
        <v>4.5</v>
      </c>
      <c r="D40" s="107">
        <v>7.4</v>
      </c>
      <c r="E40" s="98">
        <v>1.2</v>
      </c>
      <c r="F40" s="99">
        <v>1.2</v>
      </c>
    </row>
    <row r="41" spans="1:6">
      <c r="A41" s="98" t="s">
        <v>108</v>
      </c>
      <c r="B41" s="98" t="s">
        <v>34</v>
      </c>
      <c r="C41" s="98">
        <v>5.6</v>
      </c>
      <c r="D41" s="107">
        <v>7.4</v>
      </c>
      <c r="E41" s="98">
        <v>1.2</v>
      </c>
      <c r="F41" s="99">
        <v>1.2</v>
      </c>
    </row>
    <row r="42" spans="1:6">
      <c r="A42" s="98" t="s">
        <v>109</v>
      </c>
      <c r="B42" s="98" t="s">
        <v>34</v>
      </c>
      <c r="C42" s="98">
        <v>7.1</v>
      </c>
      <c r="D42" s="107">
        <v>7.4</v>
      </c>
      <c r="E42" s="98">
        <v>1.5</v>
      </c>
      <c r="F42" s="99">
        <v>1.5</v>
      </c>
    </row>
    <row r="43" spans="1:6">
      <c r="A43" s="98" t="s">
        <v>110</v>
      </c>
      <c r="B43" s="98" t="s">
        <v>34</v>
      </c>
      <c r="C43" s="100">
        <v>9</v>
      </c>
      <c r="D43" s="107">
        <v>7.4</v>
      </c>
      <c r="E43" s="98">
        <v>2.2000000000000002</v>
      </c>
      <c r="F43" s="99">
        <v>2.2000000000000002</v>
      </c>
    </row>
    <row r="44" spans="1:6">
      <c r="A44" s="98" t="s">
        <v>105</v>
      </c>
      <c r="B44" s="98" t="s">
        <v>34</v>
      </c>
      <c r="C44" s="100">
        <v>14</v>
      </c>
      <c r="D44" s="101">
        <v>7.4</v>
      </c>
      <c r="E44" s="98">
        <v>2.9</v>
      </c>
      <c r="F44" s="99">
        <v>2.9</v>
      </c>
    </row>
    <row r="45" spans="1:6">
      <c r="A45" s="98" t="s">
        <v>106</v>
      </c>
      <c r="B45" s="98" t="s">
        <v>34</v>
      </c>
      <c r="C45" s="100">
        <v>16</v>
      </c>
      <c r="D45" s="101">
        <v>7.4</v>
      </c>
      <c r="E45" s="98">
        <v>2.9</v>
      </c>
      <c r="F45" s="99">
        <v>2.9</v>
      </c>
    </row>
    <row r="46" spans="1:6">
      <c r="A46" s="98" t="s">
        <v>107</v>
      </c>
      <c r="B46" s="98" t="s">
        <v>34</v>
      </c>
      <c r="C46" s="98">
        <v>4.5</v>
      </c>
      <c r="D46" s="101">
        <v>7.4</v>
      </c>
      <c r="E46" s="98">
        <v>1.2</v>
      </c>
      <c r="F46" s="99">
        <v>1.2</v>
      </c>
    </row>
    <row r="47" spans="1:6">
      <c r="A47" s="98" t="s">
        <v>108</v>
      </c>
      <c r="B47" s="98" t="s">
        <v>34</v>
      </c>
      <c r="C47" s="98">
        <v>5.6</v>
      </c>
      <c r="D47" s="101">
        <v>7.4</v>
      </c>
      <c r="E47" s="98">
        <v>1.2</v>
      </c>
      <c r="F47" s="99">
        <v>1.2</v>
      </c>
    </row>
    <row r="48" spans="1:6">
      <c r="A48" s="98" t="s">
        <v>109</v>
      </c>
      <c r="B48" s="98" t="s">
        <v>34</v>
      </c>
      <c r="C48" s="98">
        <v>7.1</v>
      </c>
      <c r="D48" s="101">
        <v>7.4</v>
      </c>
      <c r="E48" s="98">
        <v>1.5</v>
      </c>
      <c r="F48" s="99">
        <v>1.5</v>
      </c>
    </row>
    <row r="49" spans="1:6">
      <c r="A49" s="98" t="s">
        <v>110</v>
      </c>
      <c r="B49" s="98" t="s">
        <v>34</v>
      </c>
      <c r="C49" s="100">
        <v>9</v>
      </c>
      <c r="D49" s="101">
        <v>7.4</v>
      </c>
      <c r="E49" s="98">
        <v>2.2000000000000002</v>
      </c>
      <c r="F49" s="99">
        <v>2.2000000000000002</v>
      </c>
    </row>
  </sheetData>
  <autoFilter ref="A1:F49" xr:uid="{00000000-0009-0000-0000-000002000000}"/>
  <phoneticPr fontId="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showGridLines="0" workbookViewId="0">
      <selection activeCell="H10" sqref="H10"/>
    </sheetView>
  </sheetViews>
  <sheetFormatPr defaultRowHeight="13"/>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15</vt:i4>
      </vt:variant>
    </vt:vector>
  </HeadingPairs>
  <TitlesOfParts>
    <vt:vector size="27" baseType="lpstr">
      <vt:lpstr>PN（原紙）</vt:lpstr>
      <vt:lpstr>PN（記入例）</vt:lpstr>
      <vt:lpstr>YN・DK（原紙）</vt:lpstr>
      <vt:lpstr>YN・DK（記入例）</vt:lpstr>
      <vt:lpstr>AN 判定ｼｰﾄ原紙AXHP160NA×3台のケース)</vt:lpstr>
      <vt:lpstr>AN 判定ｼｰﾄ原紙HP160NA×3台以外のケース)</vt:lpstr>
      <vt:lpstr>AN 記入例</vt:lpstr>
      <vt:lpstr>アイシン室内機データ</vt:lpstr>
      <vt:lpstr>総合カタログP68（参考資料）</vt:lpstr>
      <vt:lpstr>室内機ﾃﾞｰﾀ（消さない）</vt:lpstr>
      <vt:lpstr>室内機情報など（消さない）</vt:lpstr>
      <vt:lpstr>ブレーカー容量別突入電流、消費電力値</vt:lpstr>
      <vt:lpstr>'AN 記入例'!Print_Area</vt:lpstr>
      <vt:lpstr>'AN 判定ｼｰﾄ原紙AXHP160NA×3台のケース)'!Print_Area</vt:lpstr>
      <vt:lpstr>'AN 判定ｼｰﾄ原紙HP160NA×3台以外のケース)'!Print_Area</vt:lpstr>
      <vt:lpstr>'PN（記入例）'!Print_Area</vt:lpstr>
      <vt:lpstr>'PN（原紙）'!Print_Area</vt:lpstr>
      <vt:lpstr>'YN・DK（記入例）'!Print_Area</vt:lpstr>
      <vt:lpstr>'YN・DK（原紙）'!Print_Area</vt:lpstr>
      <vt:lpstr>空調運転</vt:lpstr>
      <vt:lpstr>室外機</vt:lpstr>
      <vt:lpstr>室外機台数</vt:lpstr>
      <vt:lpstr>室内機</vt:lpstr>
      <vt:lpstr>室内機台数</vt:lpstr>
      <vt:lpstr>遮断器</vt:lpstr>
      <vt:lpstr>周波数</vt:lpstr>
      <vt:lpstr>避難所利用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2023-04-11T00:48:59Z</dcterms:modified>
</cp:coreProperties>
</file>