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24226"/>
  <xr:revisionPtr revIDLastSave="0" documentId="13_ncr:1_{7304FF8C-4FA0-4FDB-B4A6-87B0D8BE4FDD}" xr6:coauthVersionLast="47" xr6:coauthVersionMax="47" xr10:uidLastSave="{00000000-0000-0000-0000-000000000000}"/>
  <bookViews>
    <workbookView xWindow="-110" yWindow="-110" windowWidth="19420" windowHeight="10420" tabRatio="854" firstSheet="5" activeTab="5" xr2:uid="{00000000-000D-0000-FFFF-FFFF00000000}"/>
  </bookViews>
  <sheets>
    <sheet name="アイシン室内機データ" sheetId="20" state="hidden" r:id="rId1"/>
    <sheet name="総合カタログP68（参考資料）" sheetId="21" state="hidden" r:id="rId2"/>
    <sheet name="室内機ﾃﾞｰﾀ（消さない）" sheetId="22" state="hidden" r:id="rId3"/>
    <sheet name="室内機情報など（消さない）" sheetId="23" state="hidden" r:id="rId4"/>
    <sheet name="ブレーカー容量別突入電流、消費電力値" sheetId="24" state="hidden" r:id="rId5"/>
    <sheet name="PN（原紙）" sheetId="29" r:id="rId6"/>
    <sheet name="PN（記入例）" sheetId="30" r:id="rId7"/>
    <sheet name="YN・DK（原紙）" sheetId="27" r:id="rId8"/>
    <sheet name="YN・DK（記入例）" sheetId="28" r:id="rId9"/>
    <sheet name="AN 判定ｼｰﾄ原紙AXHP160NA×3台のケース)" sheetId="16" r:id="rId10"/>
    <sheet name="AN 判定ｼｰﾄ原紙HP160NA×3台以外のケース)" sheetId="17" r:id="rId11"/>
    <sheet name="AN 記入例" sheetId="18" r:id="rId12"/>
    <sheet name="AN室内機" sheetId="19" state="hidden" r:id="rId13"/>
  </sheets>
  <externalReferences>
    <externalReference r:id="rId14"/>
    <externalReference r:id="rId15"/>
  </externalReferences>
  <definedNames>
    <definedName name="_xlnm._FilterDatabase" localSheetId="0" hidden="1">アイシン室内機データ!$A$1:$F$49</definedName>
    <definedName name="_xlnm._FilterDatabase" localSheetId="2" hidden="1">'室内機ﾃﾞｰﾀ（消さない）'!$A$1:$F$57</definedName>
    <definedName name="_xlnm.Print_Area" localSheetId="11">'AN 記入例'!$A$1:$N$43</definedName>
    <definedName name="_xlnm.Print_Area" localSheetId="9">'AN 判定ｼｰﾄ原紙AXHP160NA×3台のケース)'!$A$1:$N$43</definedName>
    <definedName name="_xlnm.Print_Area" localSheetId="10">'AN 判定ｼｰﾄ原紙HP160NA×3台以外のケース)'!$A$1:$N$43</definedName>
    <definedName name="_xlnm.Print_Area" localSheetId="6">'PN（記入例）'!$A$1:$S$169</definedName>
    <definedName name="_xlnm.Print_Area" localSheetId="5">'PN（原紙）'!$A$1:$S$169</definedName>
    <definedName name="_xlnm.Print_Area" localSheetId="8">'YN・DK（記入例）'!$B$1:$K$41</definedName>
    <definedName name="_xlnm.Print_Area" localSheetId="7">'YN・DK（原紙）'!$B$1:$K$38</definedName>
    <definedName name="空調運転">#REF!</definedName>
    <definedName name="室外機">#REF!</definedName>
    <definedName name="室外機台数">#REF!</definedName>
    <definedName name="室内機" localSheetId="12">'[1]ＡＮ室内機ﾃﾞｰﾀ（消さない）'!$A$2:$A$49</definedName>
    <definedName name="室内機">#REF!</definedName>
    <definedName name="室内機台数">#REF!</definedName>
    <definedName name="遮断器">#REF!</definedName>
    <definedName name="周波数">#REF!</definedName>
    <definedName name="避難所利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7" i="30" l="1"/>
  <c r="H157" i="30"/>
  <c r="S156" i="30"/>
  <c r="O156" i="30"/>
  <c r="N156" i="30"/>
  <c r="J156" i="30"/>
  <c r="F156" i="30"/>
  <c r="P155" i="30"/>
  <c r="O155" i="30"/>
  <c r="N155" i="30"/>
  <c r="L155" i="30"/>
  <c r="K155" i="30"/>
  <c r="M155" i="30" s="1"/>
  <c r="J155" i="30"/>
  <c r="S155" i="30" s="1"/>
  <c r="F155" i="30"/>
  <c r="S154" i="30"/>
  <c r="P154" i="30"/>
  <c r="O154" i="30"/>
  <c r="N154" i="30"/>
  <c r="J154" i="30"/>
  <c r="F154" i="30"/>
  <c r="L154" i="30" s="1"/>
  <c r="P153" i="30"/>
  <c r="O153" i="30"/>
  <c r="N153" i="30"/>
  <c r="L153" i="30"/>
  <c r="J153" i="30"/>
  <c r="S153" i="30" s="1"/>
  <c r="F153" i="30"/>
  <c r="K153" i="30" s="1"/>
  <c r="M153" i="30" s="1"/>
  <c r="O152" i="30"/>
  <c r="N152" i="30"/>
  <c r="P152" i="30" s="1"/>
  <c r="K152" i="30"/>
  <c r="M152" i="30" s="1"/>
  <c r="J152" i="30"/>
  <c r="S152" i="30" s="1"/>
  <c r="F152" i="30"/>
  <c r="L152" i="30" s="1"/>
  <c r="O151" i="30"/>
  <c r="N151" i="30"/>
  <c r="P151" i="30" s="1"/>
  <c r="M151" i="30"/>
  <c r="L151" i="30"/>
  <c r="K151" i="30"/>
  <c r="J151" i="30"/>
  <c r="P150" i="30"/>
  <c r="O150" i="30"/>
  <c r="N150" i="30"/>
  <c r="L150" i="30"/>
  <c r="M150" i="30" s="1"/>
  <c r="K150" i="30"/>
  <c r="J150" i="30"/>
  <c r="P149" i="30"/>
  <c r="O149" i="30"/>
  <c r="N149" i="30"/>
  <c r="L149" i="30"/>
  <c r="K149" i="30"/>
  <c r="M149" i="30" s="1"/>
  <c r="J149" i="30"/>
  <c r="P148" i="30"/>
  <c r="O148" i="30"/>
  <c r="N148" i="30"/>
  <c r="L148" i="30"/>
  <c r="K148" i="30"/>
  <c r="M148" i="30" s="1"/>
  <c r="J148" i="30"/>
  <c r="O147" i="30"/>
  <c r="N147" i="30"/>
  <c r="P147" i="30" s="1"/>
  <c r="M147" i="30"/>
  <c r="L147" i="30"/>
  <c r="K147" i="30"/>
  <c r="J147" i="30"/>
  <c r="P146" i="30"/>
  <c r="O146" i="30"/>
  <c r="N146" i="30"/>
  <c r="M146" i="30"/>
  <c r="L146" i="30"/>
  <c r="K146" i="30"/>
  <c r="J146" i="30"/>
  <c r="S145" i="30"/>
  <c r="P145" i="30"/>
  <c r="O145" i="30"/>
  <c r="N145" i="30"/>
  <c r="M145" i="30"/>
  <c r="L145" i="30"/>
  <c r="K145" i="30"/>
  <c r="J145" i="30"/>
  <c r="S144" i="30"/>
  <c r="P144" i="30"/>
  <c r="O144" i="30"/>
  <c r="N144" i="30"/>
  <c r="M144" i="30"/>
  <c r="L144" i="30"/>
  <c r="K144" i="30"/>
  <c r="J144" i="30"/>
  <c r="S143" i="30"/>
  <c r="P143" i="30"/>
  <c r="O143" i="30"/>
  <c r="N143" i="30"/>
  <c r="M143" i="30"/>
  <c r="L143" i="30"/>
  <c r="K143" i="30"/>
  <c r="J143" i="30"/>
  <c r="S142" i="30"/>
  <c r="P142" i="30"/>
  <c r="O142" i="30"/>
  <c r="N142" i="30"/>
  <c r="M142" i="30"/>
  <c r="L142" i="30"/>
  <c r="K142" i="30"/>
  <c r="J142" i="30"/>
  <c r="S141" i="30"/>
  <c r="P141" i="30"/>
  <c r="O141" i="30"/>
  <c r="N141" i="30"/>
  <c r="L141" i="30"/>
  <c r="J141" i="30"/>
  <c r="F141" i="30"/>
  <c r="K141" i="30" s="1"/>
  <c r="M141" i="30" s="1"/>
  <c r="S140" i="30"/>
  <c r="O140" i="30"/>
  <c r="N140" i="30"/>
  <c r="P140" i="30" s="1"/>
  <c r="J140" i="30"/>
  <c r="F140" i="30"/>
  <c r="T139" i="30"/>
  <c r="S139" i="30"/>
  <c r="P139" i="30"/>
  <c r="O139" i="30"/>
  <c r="N139" i="30"/>
  <c r="K139" i="30"/>
  <c r="M139" i="30" s="1"/>
  <c r="J139" i="30"/>
  <c r="F139" i="30"/>
  <c r="L139" i="30" s="1"/>
  <c r="P138" i="30"/>
  <c r="O138" i="30"/>
  <c r="N138" i="30"/>
  <c r="L138" i="30"/>
  <c r="J138" i="30"/>
  <c r="S138" i="30" s="1"/>
  <c r="F138" i="30"/>
  <c r="K138" i="30" s="1"/>
  <c r="O137" i="30"/>
  <c r="N137" i="30"/>
  <c r="P137" i="30" s="1"/>
  <c r="M137" i="30"/>
  <c r="K137" i="30"/>
  <c r="J137" i="30"/>
  <c r="S137" i="30" s="1"/>
  <c r="F137" i="30"/>
  <c r="L137" i="30" s="1"/>
  <c r="O136" i="30"/>
  <c r="N136" i="30"/>
  <c r="P136" i="30" s="1"/>
  <c r="L136" i="30"/>
  <c r="K136" i="30"/>
  <c r="J136" i="30"/>
  <c r="S136" i="30" s="1"/>
  <c r="F136" i="30"/>
  <c r="O135" i="30"/>
  <c r="P135" i="30" s="1"/>
  <c r="N135" i="30"/>
  <c r="M135" i="30"/>
  <c r="L135" i="30"/>
  <c r="K135" i="30"/>
  <c r="J135" i="30"/>
  <c r="S135" i="30" s="1"/>
  <c r="F135" i="30"/>
  <c r="S134" i="30"/>
  <c r="O134" i="30"/>
  <c r="N134" i="30"/>
  <c r="P134" i="30" s="1"/>
  <c r="L134" i="30"/>
  <c r="J134" i="30"/>
  <c r="F134" i="30"/>
  <c r="K134" i="30" s="1"/>
  <c r="M134" i="30" s="1"/>
  <c r="P133" i="30"/>
  <c r="O133" i="30"/>
  <c r="N133" i="30"/>
  <c r="M133" i="30"/>
  <c r="L133" i="30"/>
  <c r="K133" i="30"/>
  <c r="J133" i="30"/>
  <c r="O132" i="30"/>
  <c r="P132" i="30" s="1"/>
  <c r="N132" i="30"/>
  <c r="M132" i="30"/>
  <c r="L132" i="30"/>
  <c r="K132" i="30"/>
  <c r="J132" i="30"/>
  <c r="O131" i="30"/>
  <c r="N131" i="30"/>
  <c r="P131" i="30" s="1"/>
  <c r="L131" i="30"/>
  <c r="K131" i="30"/>
  <c r="J131" i="30"/>
  <c r="O130" i="30"/>
  <c r="N130" i="30"/>
  <c r="P130" i="30" s="1"/>
  <c r="L130" i="30"/>
  <c r="K130" i="30"/>
  <c r="M130" i="30" s="1"/>
  <c r="J130" i="30"/>
  <c r="P129" i="30"/>
  <c r="O129" i="30"/>
  <c r="N129" i="30"/>
  <c r="L129" i="30"/>
  <c r="M129" i="30" s="1"/>
  <c r="K129" i="30"/>
  <c r="J129" i="30"/>
  <c r="P128" i="30"/>
  <c r="O128" i="30"/>
  <c r="N128" i="30"/>
  <c r="L128" i="30"/>
  <c r="K128" i="30"/>
  <c r="M128" i="30" s="1"/>
  <c r="J128" i="30"/>
  <c r="S127" i="30"/>
  <c r="P127" i="30"/>
  <c r="O127" i="30"/>
  <c r="N127" i="30"/>
  <c r="L127" i="30"/>
  <c r="K127" i="30"/>
  <c r="M127" i="30" s="1"/>
  <c r="J127" i="30"/>
  <c r="S126" i="30"/>
  <c r="P126" i="30"/>
  <c r="O126" i="30"/>
  <c r="N126" i="30"/>
  <c r="L126" i="30"/>
  <c r="K126" i="30"/>
  <c r="M126" i="30" s="1"/>
  <c r="J126" i="30"/>
  <c r="S125" i="30"/>
  <c r="P125" i="30"/>
  <c r="O125" i="30"/>
  <c r="N125" i="30"/>
  <c r="L125" i="30"/>
  <c r="K125" i="30"/>
  <c r="M125" i="30" s="1"/>
  <c r="J125" i="30"/>
  <c r="S124" i="30"/>
  <c r="P124" i="30"/>
  <c r="O124" i="30"/>
  <c r="N124" i="30"/>
  <c r="L124" i="30"/>
  <c r="K124" i="30"/>
  <c r="M124" i="30" s="1"/>
  <c r="J124" i="30"/>
  <c r="S123" i="30"/>
  <c r="P123" i="30"/>
  <c r="O123" i="30"/>
  <c r="N123" i="30"/>
  <c r="L123" i="30"/>
  <c r="K123" i="30"/>
  <c r="M123" i="30" s="1"/>
  <c r="J123" i="30"/>
  <c r="S122" i="30"/>
  <c r="P122" i="30"/>
  <c r="O122" i="30"/>
  <c r="N122" i="30"/>
  <c r="L122" i="30"/>
  <c r="K122" i="30"/>
  <c r="M122" i="30" s="1"/>
  <c r="J122" i="30"/>
  <c r="S121" i="30"/>
  <c r="P121" i="30"/>
  <c r="O121" i="30"/>
  <c r="N121" i="30"/>
  <c r="J121" i="30"/>
  <c r="F121" i="30"/>
  <c r="L121" i="30" s="1"/>
  <c r="T120" i="30"/>
  <c r="O120" i="30"/>
  <c r="N120" i="30"/>
  <c r="P120" i="30" s="1"/>
  <c r="K120" i="30"/>
  <c r="J120" i="30"/>
  <c r="S120" i="30" s="1"/>
  <c r="F120" i="30"/>
  <c r="L120" i="30" s="1"/>
  <c r="M120" i="30" s="1"/>
  <c r="O119" i="30"/>
  <c r="N119" i="30"/>
  <c r="P119" i="30" s="1"/>
  <c r="L119" i="30"/>
  <c r="K119" i="30"/>
  <c r="M119" i="30" s="1"/>
  <c r="J119" i="30"/>
  <c r="S119" i="30" s="1"/>
  <c r="F119" i="30"/>
  <c r="O118" i="30"/>
  <c r="P118" i="30" s="1"/>
  <c r="N118" i="30"/>
  <c r="L118" i="30"/>
  <c r="M118" i="30" s="1"/>
  <c r="K118" i="30"/>
  <c r="J118" i="30"/>
  <c r="S118" i="30" s="1"/>
  <c r="F118" i="30"/>
  <c r="O117" i="30"/>
  <c r="N117" i="30"/>
  <c r="P117" i="30" s="1"/>
  <c r="L117" i="30"/>
  <c r="J117" i="30"/>
  <c r="S117" i="30" s="1"/>
  <c r="F117" i="30"/>
  <c r="K117" i="30" s="1"/>
  <c r="M117" i="30" s="1"/>
  <c r="S116" i="30"/>
  <c r="O116" i="30"/>
  <c r="N116" i="30"/>
  <c r="J116" i="30"/>
  <c r="F116" i="30"/>
  <c r="P115" i="30"/>
  <c r="O115" i="30"/>
  <c r="N115" i="30"/>
  <c r="K115" i="30"/>
  <c r="M115" i="30" s="1"/>
  <c r="J115" i="30"/>
  <c r="S115" i="30" s="1"/>
  <c r="F115" i="30"/>
  <c r="L115" i="30" s="1"/>
  <c r="S114" i="30"/>
  <c r="O114" i="30"/>
  <c r="P114" i="30" s="1"/>
  <c r="N114" i="30"/>
  <c r="K114" i="30"/>
  <c r="M114" i="30" s="1"/>
  <c r="J114" i="30"/>
  <c r="F114" i="30"/>
  <c r="L114" i="30" s="1"/>
  <c r="O113" i="30"/>
  <c r="P113" i="30" s="1"/>
  <c r="N113" i="30"/>
  <c r="L113" i="30"/>
  <c r="K113" i="30"/>
  <c r="M113" i="30" s="1"/>
  <c r="J113" i="30"/>
  <c r="P112" i="30"/>
  <c r="O112" i="30"/>
  <c r="N112" i="30"/>
  <c r="M112" i="30"/>
  <c r="L112" i="30"/>
  <c r="K112" i="30"/>
  <c r="J112" i="30"/>
  <c r="O111" i="30"/>
  <c r="N111" i="30"/>
  <c r="M111" i="30"/>
  <c r="L111" i="30"/>
  <c r="K111" i="30"/>
  <c r="J111" i="30"/>
  <c r="O110" i="30"/>
  <c r="N110" i="30"/>
  <c r="P110" i="30" s="1"/>
  <c r="M110" i="30"/>
  <c r="L110" i="30"/>
  <c r="K110" i="30"/>
  <c r="J110" i="30"/>
  <c r="O109" i="30"/>
  <c r="N109" i="30"/>
  <c r="P109" i="30" s="1"/>
  <c r="L109" i="30"/>
  <c r="K109" i="30"/>
  <c r="M109" i="30" s="1"/>
  <c r="J109" i="30"/>
  <c r="O108" i="30"/>
  <c r="N108" i="30"/>
  <c r="P108" i="30" s="1"/>
  <c r="L108" i="30"/>
  <c r="K108" i="30"/>
  <c r="M108" i="30" s="1"/>
  <c r="J108" i="30"/>
  <c r="O107" i="30"/>
  <c r="N107" i="30"/>
  <c r="P107" i="30" s="1"/>
  <c r="L107" i="30"/>
  <c r="K107" i="30"/>
  <c r="M107" i="30" s="1"/>
  <c r="J107" i="30"/>
  <c r="S107" i="30" s="1"/>
  <c r="F107" i="30"/>
  <c r="O106" i="30"/>
  <c r="N106" i="30"/>
  <c r="M106" i="30"/>
  <c r="L106" i="30"/>
  <c r="K106" i="30"/>
  <c r="J106" i="30"/>
  <c r="S106" i="30" s="1"/>
  <c r="F106" i="30"/>
  <c r="O105" i="30"/>
  <c r="N105" i="30"/>
  <c r="P105" i="30" s="1"/>
  <c r="M105" i="30"/>
  <c r="L105" i="30"/>
  <c r="J105" i="30"/>
  <c r="S105" i="30" s="1"/>
  <c r="F105" i="30"/>
  <c r="K105" i="30" s="1"/>
  <c r="S104" i="30"/>
  <c r="O104" i="30"/>
  <c r="N104" i="30"/>
  <c r="P104" i="30" s="1"/>
  <c r="J104" i="30"/>
  <c r="F104" i="30"/>
  <c r="O103" i="30"/>
  <c r="N103" i="30"/>
  <c r="P103" i="30" s="1"/>
  <c r="J103" i="30"/>
  <c r="S103" i="30" s="1"/>
  <c r="F103" i="30"/>
  <c r="L103" i="30" s="1"/>
  <c r="S102" i="30"/>
  <c r="P102" i="30"/>
  <c r="O102" i="30"/>
  <c r="N102" i="30"/>
  <c r="K102" i="30"/>
  <c r="M102" i="30" s="1"/>
  <c r="J102" i="30"/>
  <c r="F102" i="30"/>
  <c r="L102" i="30" s="1"/>
  <c r="P101" i="30"/>
  <c r="O101" i="30"/>
  <c r="N101" i="30"/>
  <c r="J101" i="30"/>
  <c r="S101" i="30" s="1"/>
  <c r="F101" i="30"/>
  <c r="K101" i="30" s="1"/>
  <c r="T100" i="30"/>
  <c r="O100" i="30"/>
  <c r="N100" i="30"/>
  <c r="P100" i="30" s="1"/>
  <c r="L100" i="30"/>
  <c r="K100" i="30"/>
  <c r="J100" i="30"/>
  <c r="S100" i="30" s="1"/>
  <c r="F100" i="30"/>
  <c r="S99" i="30"/>
  <c r="O99" i="30"/>
  <c r="N99" i="30"/>
  <c r="P99" i="30" s="1"/>
  <c r="L99" i="30"/>
  <c r="K99" i="30"/>
  <c r="M99" i="30" s="1"/>
  <c r="J99" i="30"/>
  <c r="F99" i="30"/>
  <c r="P98" i="30"/>
  <c r="O98" i="30"/>
  <c r="N98" i="30"/>
  <c r="L98" i="30"/>
  <c r="M98" i="30" s="1"/>
  <c r="J98" i="30"/>
  <c r="S98" i="30" s="1"/>
  <c r="F98" i="30"/>
  <c r="K98" i="30" s="1"/>
  <c r="S97" i="30"/>
  <c r="O97" i="30"/>
  <c r="N97" i="30"/>
  <c r="J97" i="30"/>
  <c r="F97" i="30"/>
  <c r="P96" i="30"/>
  <c r="O96" i="30"/>
  <c r="N96" i="30"/>
  <c r="J96" i="30"/>
  <c r="S96" i="30" s="1"/>
  <c r="F96" i="30"/>
  <c r="L96" i="30" s="1"/>
  <c r="O95" i="30"/>
  <c r="N95" i="30"/>
  <c r="P95" i="30" s="1"/>
  <c r="L95" i="30"/>
  <c r="K95" i="30"/>
  <c r="M95" i="30" s="1"/>
  <c r="J95" i="30"/>
  <c r="O94" i="30"/>
  <c r="N94" i="30"/>
  <c r="M94" i="30"/>
  <c r="L94" i="30"/>
  <c r="K94" i="30"/>
  <c r="J94" i="30"/>
  <c r="O93" i="30"/>
  <c r="N93" i="30"/>
  <c r="P93" i="30" s="1"/>
  <c r="L93" i="30"/>
  <c r="M93" i="30" s="1"/>
  <c r="K93" i="30"/>
  <c r="J93" i="30"/>
  <c r="O92" i="30"/>
  <c r="N92" i="30"/>
  <c r="L92" i="30"/>
  <c r="M92" i="30" s="1"/>
  <c r="K92" i="30"/>
  <c r="J92" i="30"/>
  <c r="O91" i="30"/>
  <c r="N91" i="30"/>
  <c r="P91" i="30" s="1"/>
  <c r="L91" i="30"/>
  <c r="K91" i="30"/>
  <c r="J91" i="30"/>
  <c r="O90" i="30"/>
  <c r="N90" i="30"/>
  <c r="P90" i="30" s="1"/>
  <c r="L90" i="30"/>
  <c r="K90" i="30"/>
  <c r="M90" i="30" s="1"/>
  <c r="J90" i="30"/>
  <c r="O89" i="30"/>
  <c r="N89" i="30"/>
  <c r="P89" i="30" s="1"/>
  <c r="J89" i="30"/>
  <c r="S89" i="30" s="1"/>
  <c r="F89" i="30"/>
  <c r="L89" i="30" s="1"/>
  <c r="O88" i="30"/>
  <c r="N88" i="30"/>
  <c r="P88" i="30" s="1"/>
  <c r="L88" i="30"/>
  <c r="K88" i="30"/>
  <c r="M88" i="30" s="1"/>
  <c r="J88" i="30"/>
  <c r="S88" i="30" s="1"/>
  <c r="F88" i="30"/>
  <c r="O87" i="30"/>
  <c r="N87" i="30"/>
  <c r="P87" i="30" s="1"/>
  <c r="M87" i="30"/>
  <c r="L87" i="30"/>
  <c r="K87" i="30"/>
  <c r="J87" i="30"/>
  <c r="S87" i="30" s="1"/>
  <c r="F87" i="30"/>
  <c r="O86" i="30"/>
  <c r="N86" i="30"/>
  <c r="P86" i="30" s="1"/>
  <c r="L86" i="30"/>
  <c r="J86" i="30"/>
  <c r="S86" i="30" s="1"/>
  <c r="F86" i="30"/>
  <c r="K86" i="30" s="1"/>
  <c r="M86" i="30" s="1"/>
  <c r="S85" i="30"/>
  <c r="O85" i="30"/>
  <c r="N85" i="30"/>
  <c r="J85" i="30"/>
  <c r="F85" i="30"/>
  <c r="O84" i="30"/>
  <c r="P84" i="30" s="1"/>
  <c r="N84" i="30"/>
  <c r="K84" i="30"/>
  <c r="J84" i="30"/>
  <c r="S84" i="30" s="1"/>
  <c r="F84" i="30"/>
  <c r="L84" i="30" s="1"/>
  <c r="S83" i="30"/>
  <c r="O83" i="30"/>
  <c r="P83" i="30" s="1"/>
  <c r="N83" i="30"/>
  <c r="J83" i="30"/>
  <c r="F83" i="30"/>
  <c r="L83" i="30" s="1"/>
  <c r="T82" i="30"/>
  <c r="S82" i="30"/>
  <c r="O82" i="30"/>
  <c r="N82" i="30"/>
  <c r="P82" i="30" s="1"/>
  <c r="J82" i="30"/>
  <c r="F82" i="30"/>
  <c r="L82" i="30" s="1"/>
  <c r="O81" i="30"/>
  <c r="N81" i="30"/>
  <c r="P81" i="30" s="1"/>
  <c r="L81" i="30"/>
  <c r="K81" i="30"/>
  <c r="M81" i="30" s="1"/>
  <c r="J81" i="30"/>
  <c r="S81" i="30" s="1"/>
  <c r="F81" i="30"/>
  <c r="O80" i="30"/>
  <c r="P80" i="30" s="1"/>
  <c r="N80" i="30"/>
  <c r="M80" i="30"/>
  <c r="L80" i="30"/>
  <c r="K80" i="30"/>
  <c r="J80" i="30"/>
  <c r="S80" i="30" s="1"/>
  <c r="F80" i="30"/>
  <c r="O79" i="30"/>
  <c r="N79" i="30"/>
  <c r="P79" i="30" s="1"/>
  <c r="M79" i="30"/>
  <c r="L79" i="30"/>
  <c r="J79" i="30"/>
  <c r="S79" i="30" s="1"/>
  <c r="F79" i="30"/>
  <c r="K79" i="30" s="1"/>
  <c r="S78" i="30"/>
  <c r="O78" i="30"/>
  <c r="N78" i="30"/>
  <c r="P78" i="30" s="1"/>
  <c r="J78" i="30"/>
  <c r="F78" i="30"/>
  <c r="O77" i="30"/>
  <c r="N77" i="30"/>
  <c r="P77" i="30" s="1"/>
  <c r="J77" i="30"/>
  <c r="F77" i="30"/>
  <c r="O76" i="30"/>
  <c r="N76" i="30"/>
  <c r="P76" i="30" s="1"/>
  <c r="J76" i="30"/>
  <c r="F76" i="30"/>
  <c r="O75" i="30"/>
  <c r="N75" i="30"/>
  <c r="J75" i="30"/>
  <c r="F75" i="30"/>
  <c r="O74" i="30"/>
  <c r="N74" i="30"/>
  <c r="J74" i="30"/>
  <c r="F74" i="30"/>
  <c r="O73" i="30"/>
  <c r="N73" i="30"/>
  <c r="J73" i="30"/>
  <c r="F73" i="30"/>
  <c r="O72" i="30"/>
  <c r="N72" i="30"/>
  <c r="P72" i="30" s="1"/>
  <c r="J72" i="30"/>
  <c r="F72" i="30"/>
  <c r="P71" i="30"/>
  <c r="O71" i="30"/>
  <c r="N71" i="30"/>
  <c r="J71" i="30"/>
  <c r="S71" i="30" s="1"/>
  <c r="F71" i="30"/>
  <c r="L71" i="30" s="1"/>
  <c r="S70" i="30"/>
  <c r="P70" i="30"/>
  <c r="O70" i="30"/>
  <c r="N70" i="30"/>
  <c r="K70" i="30"/>
  <c r="M70" i="30" s="1"/>
  <c r="J70" i="30"/>
  <c r="F70" i="30"/>
  <c r="L70" i="30" s="1"/>
  <c r="P69" i="30"/>
  <c r="O69" i="30"/>
  <c r="N69" i="30"/>
  <c r="L69" i="30"/>
  <c r="J69" i="30"/>
  <c r="S69" i="30" s="1"/>
  <c r="F69" i="30"/>
  <c r="K69" i="30" s="1"/>
  <c r="P68" i="30"/>
  <c r="O68" i="30"/>
  <c r="N68" i="30"/>
  <c r="K68" i="30"/>
  <c r="M68" i="30" s="1"/>
  <c r="J68" i="30"/>
  <c r="S68" i="30" s="1"/>
  <c r="F68" i="30"/>
  <c r="L68" i="30" s="1"/>
  <c r="O67" i="30"/>
  <c r="N67" i="30"/>
  <c r="P67" i="30" s="1"/>
  <c r="L67" i="30"/>
  <c r="K67" i="30"/>
  <c r="M67" i="30" s="1"/>
  <c r="J67" i="30"/>
  <c r="S67" i="30" s="1"/>
  <c r="F67" i="30"/>
  <c r="O66" i="30"/>
  <c r="N66" i="30"/>
  <c r="L66" i="30"/>
  <c r="M66" i="30" s="1"/>
  <c r="K66" i="30"/>
  <c r="J66" i="30"/>
  <c r="S66" i="30" s="1"/>
  <c r="F66" i="30"/>
  <c r="P65" i="30"/>
  <c r="O65" i="30"/>
  <c r="N65" i="30"/>
  <c r="L65" i="30"/>
  <c r="M65" i="30" s="1"/>
  <c r="J65" i="30"/>
  <c r="S65" i="30" s="1"/>
  <c r="F65" i="30"/>
  <c r="K65" i="30" s="1"/>
  <c r="S64" i="30"/>
  <c r="O64" i="30"/>
  <c r="N64" i="30"/>
  <c r="J64" i="30"/>
  <c r="F64" i="30"/>
  <c r="O63" i="30"/>
  <c r="N63" i="30"/>
  <c r="P63" i="30" s="1"/>
  <c r="J63" i="30"/>
  <c r="S63" i="30" s="1"/>
  <c r="F63" i="30"/>
  <c r="L63" i="30" s="1"/>
  <c r="S62" i="30"/>
  <c r="O62" i="30"/>
  <c r="P62" i="30" s="1"/>
  <c r="N62" i="30"/>
  <c r="J62" i="30"/>
  <c r="F62" i="30"/>
  <c r="L62" i="30" s="1"/>
  <c r="S61" i="30"/>
  <c r="P61" i="30"/>
  <c r="O61" i="30"/>
  <c r="N61" i="30"/>
  <c r="J61" i="30"/>
  <c r="F61" i="30"/>
  <c r="K61" i="30" s="1"/>
  <c r="S60" i="30"/>
  <c r="O60" i="30"/>
  <c r="N60" i="30"/>
  <c r="P60" i="30" s="1"/>
  <c r="K60" i="30"/>
  <c r="M60" i="30" s="1"/>
  <c r="J60" i="30"/>
  <c r="F60" i="30"/>
  <c r="L60" i="30" s="1"/>
  <c r="O59" i="30"/>
  <c r="N59" i="30"/>
  <c r="P59" i="30" s="1"/>
  <c r="L59" i="30"/>
  <c r="K59" i="30"/>
  <c r="J59" i="30"/>
  <c r="S59" i="30" s="1"/>
  <c r="F59" i="30"/>
  <c r="O58" i="30"/>
  <c r="N58" i="30"/>
  <c r="P58" i="30" s="1"/>
  <c r="L58" i="30"/>
  <c r="K58" i="30"/>
  <c r="M58" i="30" s="1"/>
  <c r="J58" i="30"/>
  <c r="S58" i="30" s="1"/>
  <c r="F58" i="30"/>
  <c r="P57" i="30"/>
  <c r="O57" i="30"/>
  <c r="N57" i="30"/>
  <c r="L57" i="30"/>
  <c r="J57" i="30"/>
  <c r="S57" i="30" s="1"/>
  <c r="F57" i="30"/>
  <c r="K57" i="30" s="1"/>
  <c r="M57" i="30" s="1"/>
  <c r="S56" i="30"/>
  <c r="O56" i="30"/>
  <c r="N56" i="30"/>
  <c r="J56" i="30"/>
  <c r="F56" i="30"/>
  <c r="O55" i="30"/>
  <c r="N55" i="30"/>
  <c r="J55" i="30"/>
  <c r="F55" i="30"/>
  <c r="O54" i="30"/>
  <c r="N54" i="30"/>
  <c r="P54" i="30" s="1"/>
  <c r="J54" i="30"/>
  <c r="F54" i="30"/>
  <c r="O53" i="30"/>
  <c r="N53" i="30"/>
  <c r="P53" i="30" s="1"/>
  <c r="J53" i="30"/>
  <c r="F53" i="30"/>
  <c r="O52" i="30"/>
  <c r="N52" i="30"/>
  <c r="J52" i="30"/>
  <c r="F52" i="30"/>
  <c r="O51" i="30"/>
  <c r="N51" i="30"/>
  <c r="P51" i="30" s="1"/>
  <c r="J51" i="30"/>
  <c r="F51" i="30"/>
  <c r="O50" i="30"/>
  <c r="N50" i="30"/>
  <c r="P50" i="30" s="1"/>
  <c r="J50" i="30"/>
  <c r="F50" i="30"/>
  <c r="O49" i="30"/>
  <c r="N49" i="30"/>
  <c r="P49" i="30" s="1"/>
  <c r="J49" i="30"/>
  <c r="S49" i="30" s="1"/>
  <c r="F49" i="30"/>
  <c r="L49" i="30" s="1"/>
  <c r="S48" i="30"/>
  <c r="O48" i="30"/>
  <c r="P48" i="30" s="1"/>
  <c r="N48" i="30"/>
  <c r="K48" i="30"/>
  <c r="M48" i="30" s="1"/>
  <c r="J48" i="30"/>
  <c r="F48" i="30"/>
  <c r="L48" i="30" s="1"/>
  <c r="P47" i="30"/>
  <c r="O47" i="30"/>
  <c r="N47" i="30"/>
  <c r="J47" i="30"/>
  <c r="S47" i="30" s="1"/>
  <c r="F47" i="30"/>
  <c r="K47" i="30" s="1"/>
  <c r="S46" i="30"/>
  <c r="O46" i="30"/>
  <c r="N46" i="30"/>
  <c r="P46" i="30" s="1"/>
  <c r="J46" i="30"/>
  <c r="F46" i="30"/>
  <c r="L46" i="30" s="1"/>
  <c r="O45" i="30"/>
  <c r="N45" i="30"/>
  <c r="P45" i="30" s="1"/>
  <c r="L45" i="30"/>
  <c r="K45" i="30"/>
  <c r="M45" i="30" s="1"/>
  <c r="J45" i="30"/>
  <c r="S45" i="30" s="1"/>
  <c r="F45" i="30"/>
  <c r="O44" i="30"/>
  <c r="N44" i="30"/>
  <c r="P44" i="30" s="1"/>
  <c r="M44" i="30"/>
  <c r="L44" i="30"/>
  <c r="K44" i="30"/>
  <c r="J44" i="30"/>
  <c r="S44" i="30" s="1"/>
  <c r="F44" i="30"/>
  <c r="O43" i="30"/>
  <c r="N43" i="30"/>
  <c r="P43" i="30" s="1"/>
  <c r="M43" i="30"/>
  <c r="L43" i="30"/>
  <c r="K43" i="30"/>
  <c r="J43" i="30"/>
  <c r="S43" i="30" s="1"/>
  <c r="F43" i="30"/>
  <c r="S42" i="30"/>
  <c r="O42" i="30"/>
  <c r="N42" i="30"/>
  <c r="P42" i="30" s="1"/>
  <c r="J42" i="30"/>
  <c r="F42" i="30"/>
  <c r="P41" i="30"/>
  <c r="O41" i="30"/>
  <c r="N41" i="30"/>
  <c r="J41" i="30"/>
  <c r="S41" i="30" s="1"/>
  <c r="F41" i="30"/>
  <c r="L41" i="30" s="1"/>
  <c r="S40" i="30"/>
  <c r="O40" i="30"/>
  <c r="P40" i="30" s="1"/>
  <c r="N40" i="30"/>
  <c r="J40" i="30"/>
  <c r="F40" i="30"/>
  <c r="L40" i="30" s="1"/>
  <c r="S39" i="30"/>
  <c r="P39" i="30"/>
  <c r="O39" i="30"/>
  <c r="N39" i="30"/>
  <c r="L39" i="30"/>
  <c r="J39" i="30"/>
  <c r="F39" i="30"/>
  <c r="K39" i="30" s="1"/>
  <c r="S38" i="30"/>
  <c r="P38" i="30"/>
  <c r="O38" i="30"/>
  <c r="N38" i="30"/>
  <c r="K38" i="30"/>
  <c r="M38" i="30" s="1"/>
  <c r="J38" i="30"/>
  <c r="F38" i="30"/>
  <c r="L38" i="30" s="1"/>
  <c r="O37" i="30"/>
  <c r="N37" i="30"/>
  <c r="P37" i="30" s="1"/>
  <c r="L37" i="30"/>
  <c r="K37" i="30"/>
  <c r="J37" i="30"/>
  <c r="S37" i="30" s="1"/>
  <c r="F37" i="30"/>
  <c r="O36" i="30"/>
  <c r="N36" i="30"/>
  <c r="P36" i="30" s="1"/>
  <c r="L36" i="30"/>
  <c r="K36" i="30"/>
  <c r="M36" i="30" s="1"/>
  <c r="J36" i="30"/>
  <c r="S36" i="30" s="1"/>
  <c r="F36" i="30"/>
  <c r="P35" i="30"/>
  <c r="O35" i="30"/>
  <c r="N35" i="30"/>
  <c r="L35" i="30"/>
  <c r="J35" i="30"/>
  <c r="S35" i="30" s="1"/>
  <c r="F35" i="30"/>
  <c r="K35" i="30" s="1"/>
  <c r="M35" i="30" s="1"/>
  <c r="S34" i="30"/>
  <c r="O34" i="30"/>
  <c r="N34" i="30"/>
  <c r="J34" i="30"/>
  <c r="F34" i="30"/>
  <c r="O33" i="30"/>
  <c r="N33" i="30"/>
  <c r="J33" i="30"/>
  <c r="F33" i="30"/>
  <c r="O32" i="30"/>
  <c r="N32" i="30"/>
  <c r="P32" i="30" s="1"/>
  <c r="J32" i="30"/>
  <c r="F32" i="30"/>
  <c r="O31" i="30"/>
  <c r="N31" i="30"/>
  <c r="P31" i="30" s="1"/>
  <c r="J31" i="30"/>
  <c r="F31" i="30"/>
  <c r="O30" i="30"/>
  <c r="N30" i="30"/>
  <c r="J30" i="30"/>
  <c r="F30" i="30"/>
  <c r="O29" i="30"/>
  <c r="N29" i="30"/>
  <c r="P29" i="30" s="1"/>
  <c r="J29" i="30"/>
  <c r="F29" i="30"/>
  <c r="O28" i="30"/>
  <c r="N28" i="30"/>
  <c r="P28" i="30" s="1"/>
  <c r="J28" i="30"/>
  <c r="F28" i="30"/>
  <c r="O27" i="30"/>
  <c r="N27" i="30"/>
  <c r="P27" i="30" s="1"/>
  <c r="J27" i="30"/>
  <c r="S27" i="30" s="1"/>
  <c r="F27" i="30"/>
  <c r="L27" i="30" s="1"/>
  <c r="S26" i="30"/>
  <c r="O26" i="30"/>
  <c r="P26" i="30" s="1"/>
  <c r="N26" i="30"/>
  <c r="K26" i="30"/>
  <c r="M26" i="30" s="1"/>
  <c r="J26" i="30"/>
  <c r="F26" i="30"/>
  <c r="L26" i="30" s="1"/>
  <c r="P25" i="30"/>
  <c r="O25" i="30"/>
  <c r="N25" i="30"/>
  <c r="J25" i="30"/>
  <c r="S25" i="30" s="1"/>
  <c r="F25" i="30"/>
  <c r="K25" i="30" s="1"/>
  <c r="P24" i="30"/>
  <c r="O24" i="30"/>
  <c r="N24" i="30"/>
  <c r="J24" i="30"/>
  <c r="S24" i="30" s="1"/>
  <c r="F24" i="30"/>
  <c r="L24" i="30" s="1"/>
  <c r="O23" i="30"/>
  <c r="N23" i="30"/>
  <c r="P23" i="30" s="1"/>
  <c r="L23" i="30"/>
  <c r="K23" i="30"/>
  <c r="J23" i="30"/>
  <c r="S23" i="30" s="1"/>
  <c r="F23" i="30"/>
  <c r="O22" i="30"/>
  <c r="N22" i="30"/>
  <c r="L22" i="30"/>
  <c r="K22" i="30"/>
  <c r="M22" i="30" s="1"/>
  <c r="J22" i="30"/>
  <c r="S22" i="30" s="1"/>
  <c r="F22" i="30"/>
  <c r="O21" i="30"/>
  <c r="N21" i="30"/>
  <c r="P21" i="30" s="1"/>
  <c r="M21" i="30"/>
  <c r="L21" i="30"/>
  <c r="J21" i="30"/>
  <c r="S21" i="30" s="1"/>
  <c r="F21" i="30"/>
  <c r="K21" i="30" s="1"/>
  <c r="S20" i="30"/>
  <c r="O20" i="30"/>
  <c r="N20" i="30"/>
  <c r="P20" i="30" s="1"/>
  <c r="J20" i="30"/>
  <c r="F20" i="30"/>
  <c r="P19" i="30"/>
  <c r="O19" i="30"/>
  <c r="N19" i="30"/>
  <c r="L19" i="30"/>
  <c r="J19" i="30"/>
  <c r="S19" i="30" s="1"/>
  <c r="F19" i="30"/>
  <c r="K19" i="30" s="1"/>
  <c r="M19" i="30" s="1"/>
  <c r="O18" i="30"/>
  <c r="P18" i="30" s="1"/>
  <c r="N18" i="30"/>
  <c r="J18" i="30"/>
  <c r="S18" i="30" s="1"/>
  <c r="F18" i="30"/>
  <c r="L18" i="30" s="1"/>
  <c r="O17" i="30"/>
  <c r="P17" i="30" s="1"/>
  <c r="N17" i="30"/>
  <c r="K17" i="30"/>
  <c r="J17" i="30"/>
  <c r="S17" i="30" s="1"/>
  <c r="F17" i="30"/>
  <c r="L17" i="30" s="1"/>
  <c r="P16" i="30"/>
  <c r="O16" i="30"/>
  <c r="N16" i="30"/>
  <c r="L16" i="30"/>
  <c r="K16" i="30"/>
  <c r="M16" i="30" s="1"/>
  <c r="J16" i="30"/>
  <c r="S16" i="30" s="1"/>
  <c r="F16" i="30"/>
  <c r="S15" i="30"/>
  <c r="O15" i="30"/>
  <c r="N15" i="30"/>
  <c r="P15" i="30" s="1"/>
  <c r="L15" i="30"/>
  <c r="J15" i="30"/>
  <c r="F15" i="30"/>
  <c r="K15" i="30" s="1"/>
  <c r="M15" i="30" s="1"/>
  <c r="O14" i="30"/>
  <c r="O157" i="30" s="1"/>
  <c r="N14" i="30"/>
  <c r="M14" i="30"/>
  <c r="L14" i="30"/>
  <c r="K14" i="30"/>
  <c r="J14" i="30"/>
  <c r="S14" i="30" s="1"/>
  <c r="F14" i="30"/>
  <c r="S157" i="30" l="1"/>
  <c r="N157" i="30"/>
  <c r="N158" i="30" s="1"/>
  <c r="N163" i="30" s="1"/>
  <c r="M17" i="30"/>
  <c r="K18" i="30"/>
  <c r="M18" i="30" s="1"/>
  <c r="K24" i="30"/>
  <c r="M24" i="30" s="1"/>
  <c r="L25" i="30"/>
  <c r="L31" i="30"/>
  <c r="K31" i="30"/>
  <c r="L47" i="30"/>
  <c r="L53" i="30"/>
  <c r="K53" i="30"/>
  <c r="M53" i="30" s="1"/>
  <c r="L72" i="30"/>
  <c r="K72" i="30"/>
  <c r="P73" i="30"/>
  <c r="P85" i="30"/>
  <c r="P106" i="30"/>
  <c r="M136" i="30"/>
  <c r="K154" i="30"/>
  <c r="M154" i="30" s="1"/>
  <c r="L75" i="30"/>
  <c r="K75" i="30"/>
  <c r="M75" i="30" s="1"/>
  <c r="P14" i="30"/>
  <c r="L28" i="30"/>
  <c r="L157" i="30" s="1"/>
  <c r="K28" i="30"/>
  <c r="M39" i="30"/>
  <c r="K46" i="30"/>
  <c r="M46" i="30" s="1"/>
  <c r="L50" i="30"/>
  <c r="K50" i="30"/>
  <c r="K62" i="30"/>
  <c r="M62" i="30" s="1"/>
  <c r="L77" i="30"/>
  <c r="K77" i="30"/>
  <c r="M77" i="30" s="1"/>
  <c r="M84" i="30"/>
  <c r="K89" i="30"/>
  <c r="M89" i="30" s="1"/>
  <c r="L140" i="30"/>
  <c r="K140" i="30"/>
  <c r="M140" i="30" s="1"/>
  <c r="L97" i="30"/>
  <c r="K97" i="30"/>
  <c r="M97" i="30" s="1"/>
  <c r="M23" i="30"/>
  <c r="L33" i="30"/>
  <c r="K33" i="30"/>
  <c r="P34" i="30"/>
  <c r="K40" i="30"/>
  <c r="M40" i="30" s="1"/>
  <c r="L55" i="30"/>
  <c r="K55" i="30"/>
  <c r="P56" i="30"/>
  <c r="L61" i="30"/>
  <c r="M61" i="30" s="1"/>
  <c r="L74" i="30"/>
  <c r="K74" i="30"/>
  <c r="P75" i="30"/>
  <c r="K82" i="30"/>
  <c r="M82" i="30" s="1"/>
  <c r="K83" i="30"/>
  <c r="M83" i="30" s="1"/>
  <c r="P94" i="30"/>
  <c r="P97" i="30"/>
  <c r="L116" i="30"/>
  <c r="K116" i="30"/>
  <c r="M116" i="30" s="1"/>
  <c r="M138" i="30"/>
  <c r="L34" i="30"/>
  <c r="K34" i="30"/>
  <c r="M34" i="30" s="1"/>
  <c r="J157" i="30"/>
  <c r="H163" i="30" s="1"/>
  <c r="L30" i="30"/>
  <c r="K30" i="30"/>
  <c r="M30" i="30" s="1"/>
  <c r="L52" i="30"/>
  <c r="K52" i="30"/>
  <c r="M52" i="30" s="1"/>
  <c r="L64" i="30"/>
  <c r="K64" i="30"/>
  <c r="M64" i="30" s="1"/>
  <c r="L20" i="30"/>
  <c r="K20" i="30"/>
  <c r="M20" i="30" s="1"/>
  <c r="L42" i="30"/>
  <c r="K42" i="30"/>
  <c r="M42" i="30" s="1"/>
  <c r="L76" i="30"/>
  <c r="K76" i="30"/>
  <c r="M76" i="30" s="1"/>
  <c r="P116" i="30"/>
  <c r="K121" i="30"/>
  <c r="M121" i="30" s="1"/>
  <c r="L156" i="30"/>
  <c r="K156" i="30"/>
  <c r="M156" i="30" s="1"/>
  <c r="L56" i="30"/>
  <c r="K56" i="30"/>
  <c r="M56" i="30" s="1"/>
  <c r="L32" i="30"/>
  <c r="K32" i="30"/>
  <c r="P33" i="30"/>
  <c r="M37" i="30"/>
  <c r="L54" i="30"/>
  <c r="K54" i="30"/>
  <c r="P55" i="30"/>
  <c r="M59" i="30"/>
  <c r="P66" i="30"/>
  <c r="M69" i="30"/>
  <c r="L73" i="30"/>
  <c r="K73" i="30"/>
  <c r="P74" i="30"/>
  <c r="L85" i="30"/>
  <c r="K85" i="30"/>
  <c r="M85" i="30" s="1"/>
  <c r="M91" i="30"/>
  <c r="P92" i="30"/>
  <c r="L101" i="30"/>
  <c r="M101" i="30" s="1"/>
  <c r="P22" i="30"/>
  <c r="M25" i="30"/>
  <c r="L29" i="30"/>
  <c r="K29" i="30"/>
  <c r="P30" i="30"/>
  <c r="M47" i="30"/>
  <c r="L51" i="30"/>
  <c r="K51" i="30"/>
  <c r="M51" i="30" s="1"/>
  <c r="P52" i="30"/>
  <c r="P64" i="30"/>
  <c r="L78" i="30"/>
  <c r="K78" i="30"/>
  <c r="M100" i="30"/>
  <c r="L104" i="30"/>
  <c r="K104" i="30"/>
  <c r="M104" i="30" s="1"/>
  <c r="P111" i="30"/>
  <c r="M131" i="30"/>
  <c r="P156" i="30"/>
  <c r="K27" i="30"/>
  <c r="M27" i="30" s="1"/>
  <c r="K41" i="30"/>
  <c r="M41" i="30" s="1"/>
  <c r="K49" i="30"/>
  <c r="M49" i="30" s="1"/>
  <c r="K63" i="30"/>
  <c r="M63" i="30" s="1"/>
  <c r="K71" i="30"/>
  <c r="M71" i="30" s="1"/>
  <c r="K96" i="30"/>
  <c r="M96" i="30" s="1"/>
  <c r="K103" i="30"/>
  <c r="M103" i="30" s="1"/>
  <c r="M157" i="30" l="1"/>
  <c r="M78" i="30"/>
  <c r="M29" i="30"/>
  <c r="M54" i="30"/>
  <c r="P157" i="30"/>
  <c r="P158" i="30" s="1"/>
  <c r="M72" i="30"/>
  <c r="M73" i="30"/>
  <c r="M55" i="30"/>
  <c r="M50" i="30"/>
  <c r="M32" i="30"/>
  <c r="K157" i="30"/>
  <c r="M74" i="30"/>
  <c r="M33" i="30"/>
  <c r="M28" i="30"/>
  <c r="M31" i="30"/>
  <c r="L163" i="30" l="1"/>
  <c r="K163" i="30"/>
  <c r="M163" i="30"/>
  <c r="J172" i="30"/>
  <c r="M172" i="30" s="1"/>
  <c r="I163" i="30"/>
  <c r="O163" i="30" l="1"/>
  <c r="P163" i="30" s="1"/>
  <c r="K167" i="30" s="1"/>
  <c r="I157" i="29" l="1"/>
  <c r="H157" i="29"/>
  <c r="S156" i="29"/>
  <c r="O156" i="29"/>
  <c r="N156" i="29"/>
  <c r="P156" i="29" s="1"/>
  <c r="J156" i="29"/>
  <c r="F156" i="29"/>
  <c r="L156" i="29" s="1"/>
  <c r="P155" i="29"/>
  <c r="O155" i="29"/>
  <c r="N155" i="29"/>
  <c r="J155" i="29"/>
  <c r="S155" i="29" s="1"/>
  <c r="F155" i="29"/>
  <c r="L155" i="29" s="1"/>
  <c r="S154" i="29"/>
  <c r="O154" i="29"/>
  <c r="N154" i="29"/>
  <c r="P154" i="29" s="1"/>
  <c r="J154" i="29"/>
  <c r="F154" i="29"/>
  <c r="O153" i="29"/>
  <c r="N153" i="29"/>
  <c r="P153" i="29" s="1"/>
  <c r="L153" i="29"/>
  <c r="J153" i="29"/>
  <c r="S153" i="29" s="1"/>
  <c r="F153" i="29"/>
  <c r="K153" i="29" s="1"/>
  <c r="M153" i="29" s="1"/>
  <c r="P152" i="29"/>
  <c r="O152" i="29"/>
  <c r="N152" i="29"/>
  <c r="L152" i="29"/>
  <c r="K152" i="29"/>
  <c r="M152" i="29" s="1"/>
  <c r="J152" i="29"/>
  <c r="S152" i="29" s="1"/>
  <c r="F152" i="29"/>
  <c r="P151" i="29"/>
  <c r="O151" i="29"/>
  <c r="N151" i="29"/>
  <c r="L151" i="29"/>
  <c r="K151" i="29"/>
  <c r="M151" i="29" s="1"/>
  <c r="J151" i="29"/>
  <c r="O150" i="29"/>
  <c r="N150" i="29"/>
  <c r="P150" i="29" s="1"/>
  <c r="L150" i="29"/>
  <c r="K150" i="29"/>
  <c r="M150" i="29" s="1"/>
  <c r="J150" i="29"/>
  <c r="O149" i="29"/>
  <c r="N149" i="29"/>
  <c r="P149" i="29" s="1"/>
  <c r="L149" i="29"/>
  <c r="K149" i="29"/>
  <c r="M149" i="29" s="1"/>
  <c r="J149" i="29"/>
  <c r="P148" i="29"/>
  <c r="O148" i="29"/>
  <c r="N148" i="29"/>
  <c r="M148" i="29"/>
  <c r="L148" i="29"/>
  <c r="K148" i="29"/>
  <c r="J148" i="29"/>
  <c r="O147" i="29"/>
  <c r="N147" i="29"/>
  <c r="P147" i="29" s="1"/>
  <c r="L147" i="29"/>
  <c r="K147" i="29"/>
  <c r="M147" i="29" s="1"/>
  <c r="J147" i="29"/>
  <c r="O146" i="29"/>
  <c r="N146" i="29"/>
  <c r="P146" i="29" s="1"/>
  <c r="L146" i="29"/>
  <c r="K146" i="29"/>
  <c r="M146" i="29" s="1"/>
  <c r="J146" i="29"/>
  <c r="O145" i="29"/>
  <c r="N145" i="29"/>
  <c r="P145" i="29" s="1"/>
  <c r="L145" i="29"/>
  <c r="K145" i="29"/>
  <c r="M145" i="29" s="1"/>
  <c r="J145" i="29"/>
  <c r="S145" i="29" s="1"/>
  <c r="O144" i="29"/>
  <c r="N144" i="29"/>
  <c r="P144" i="29" s="1"/>
  <c r="L144" i="29"/>
  <c r="K144" i="29"/>
  <c r="M144" i="29" s="1"/>
  <c r="J144" i="29"/>
  <c r="S144" i="29" s="1"/>
  <c r="O143" i="29"/>
  <c r="N143" i="29"/>
  <c r="P143" i="29" s="1"/>
  <c r="L143" i="29"/>
  <c r="K143" i="29"/>
  <c r="M143" i="29" s="1"/>
  <c r="J143" i="29"/>
  <c r="S143" i="29" s="1"/>
  <c r="O142" i="29"/>
  <c r="N142" i="29"/>
  <c r="P142" i="29" s="1"/>
  <c r="L142" i="29"/>
  <c r="K142" i="29"/>
  <c r="M142" i="29" s="1"/>
  <c r="J142" i="29"/>
  <c r="S142" i="29" s="1"/>
  <c r="O141" i="29"/>
  <c r="N141" i="29"/>
  <c r="P141" i="29" s="1"/>
  <c r="K141" i="29"/>
  <c r="M141" i="29" s="1"/>
  <c r="J141" i="29"/>
  <c r="S141" i="29" s="1"/>
  <c r="F141" i="29"/>
  <c r="L141" i="29" s="1"/>
  <c r="S140" i="29"/>
  <c r="O140" i="29"/>
  <c r="N140" i="29"/>
  <c r="P140" i="29" s="1"/>
  <c r="J140" i="29"/>
  <c r="F140" i="29"/>
  <c r="T139" i="29"/>
  <c r="S139" i="29"/>
  <c r="P139" i="29"/>
  <c r="O139" i="29"/>
  <c r="N139" i="29"/>
  <c r="J139" i="29"/>
  <c r="F139" i="29"/>
  <c r="L139" i="29" s="1"/>
  <c r="O138" i="29"/>
  <c r="N138" i="29"/>
  <c r="P138" i="29" s="1"/>
  <c r="L138" i="29"/>
  <c r="J138" i="29"/>
  <c r="S138" i="29" s="1"/>
  <c r="F138" i="29"/>
  <c r="K138" i="29" s="1"/>
  <c r="P137" i="29"/>
  <c r="O137" i="29"/>
  <c r="N137" i="29"/>
  <c r="M137" i="29"/>
  <c r="L137" i="29"/>
  <c r="K137" i="29"/>
  <c r="J137" i="29"/>
  <c r="S137" i="29" s="1"/>
  <c r="F137" i="29"/>
  <c r="S136" i="29"/>
  <c r="O136" i="29"/>
  <c r="N136" i="29"/>
  <c r="P136" i="29" s="1"/>
  <c r="L136" i="29"/>
  <c r="J136" i="29"/>
  <c r="F136" i="29"/>
  <c r="K136" i="29" s="1"/>
  <c r="O135" i="29"/>
  <c r="N135" i="29"/>
  <c r="L135" i="29"/>
  <c r="J135" i="29"/>
  <c r="S135" i="29" s="1"/>
  <c r="F135" i="29"/>
  <c r="K135" i="29" s="1"/>
  <c r="M135" i="29" s="1"/>
  <c r="P134" i="29"/>
  <c r="O134" i="29"/>
  <c r="N134" i="29"/>
  <c r="K134" i="29"/>
  <c r="M134" i="29" s="1"/>
  <c r="J134" i="29"/>
  <c r="S134" i="29" s="1"/>
  <c r="F134" i="29"/>
  <c r="L134" i="29" s="1"/>
  <c r="O133" i="29"/>
  <c r="N133" i="29"/>
  <c r="P133" i="29" s="1"/>
  <c r="L133" i="29"/>
  <c r="K133" i="29"/>
  <c r="M133" i="29" s="1"/>
  <c r="J133" i="29"/>
  <c r="O132" i="29"/>
  <c r="N132" i="29"/>
  <c r="M132" i="29"/>
  <c r="L132" i="29"/>
  <c r="K132" i="29"/>
  <c r="J132" i="29"/>
  <c r="O131" i="29"/>
  <c r="N131" i="29"/>
  <c r="P131" i="29" s="1"/>
  <c r="L131" i="29"/>
  <c r="K131" i="29"/>
  <c r="J131" i="29"/>
  <c r="P130" i="29"/>
  <c r="O130" i="29"/>
  <c r="N130" i="29"/>
  <c r="M130" i="29"/>
  <c r="L130" i="29"/>
  <c r="K130" i="29"/>
  <c r="J130" i="29"/>
  <c r="O129" i="29"/>
  <c r="N129" i="29"/>
  <c r="P129" i="29" s="1"/>
  <c r="L129" i="29"/>
  <c r="K129" i="29"/>
  <c r="J129" i="29"/>
  <c r="O128" i="29"/>
  <c r="N128" i="29"/>
  <c r="P128" i="29" s="1"/>
  <c r="L128" i="29"/>
  <c r="K128" i="29"/>
  <c r="M128" i="29" s="1"/>
  <c r="J128" i="29"/>
  <c r="S127" i="29"/>
  <c r="O127" i="29"/>
  <c r="N127" i="29"/>
  <c r="P127" i="29" s="1"/>
  <c r="L127" i="29"/>
  <c r="K127" i="29"/>
  <c r="M127" i="29" s="1"/>
  <c r="J127" i="29"/>
  <c r="S126" i="29"/>
  <c r="O126" i="29"/>
  <c r="N126" i="29"/>
  <c r="P126" i="29" s="1"/>
  <c r="L126" i="29"/>
  <c r="K126" i="29"/>
  <c r="M126" i="29" s="1"/>
  <c r="J126" i="29"/>
  <c r="S125" i="29"/>
  <c r="O125" i="29"/>
  <c r="N125" i="29"/>
  <c r="P125" i="29" s="1"/>
  <c r="L125" i="29"/>
  <c r="K125" i="29"/>
  <c r="M125" i="29" s="1"/>
  <c r="J125" i="29"/>
  <c r="S124" i="29"/>
  <c r="O124" i="29"/>
  <c r="N124" i="29"/>
  <c r="P124" i="29" s="1"/>
  <c r="L124" i="29"/>
  <c r="K124" i="29"/>
  <c r="M124" i="29" s="1"/>
  <c r="J124" i="29"/>
  <c r="S123" i="29"/>
  <c r="O123" i="29"/>
  <c r="N123" i="29"/>
  <c r="P123" i="29" s="1"/>
  <c r="L123" i="29"/>
  <c r="K123" i="29"/>
  <c r="M123" i="29" s="1"/>
  <c r="J123" i="29"/>
  <c r="S122" i="29"/>
  <c r="O122" i="29"/>
  <c r="N122" i="29"/>
  <c r="P122" i="29" s="1"/>
  <c r="L122" i="29"/>
  <c r="K122" i="29"/>
  <c r="M122" i="29" s="1"/>
  <c r="J122" i="29"/>
  <c r="S121" i="29"/>
  <c r="O121" i="29"/>
  <c r="N121" i="29"/>
  <c r="P121" i="29" s="1"/>
  <c r="K121" i="29"/>
  <c r="M121" i="29" s="1"/>
  <c r="J121" i="29"/>
  <c r="F121" i="29"/>
  <c r="L121" i="29" s="1"/>
  <c r="T120" i="29"/>
  <c r="P120" i="29"/>
  <c r="O120" i="29"/>
  <c r="N120" i="29"/>
  <c r="L120" i="29"/>
  <c r="K120" i="29"/>
  <c r="M120" i="29" s="1"/>
  <c r="J120" i="29"/>
  <c r="S120" i="29" s="1"/>
  <c r="F120" i="29"/>
  <c r="S119" i="29"/>
  <c r="O119" i="29"/>
  <c r="N119" i="29"/>
  <c r="P119" i="29" s="1"/>
  <c r="L119" i="29"/>
  <c r="J119" i="29"/>
  <c r="F119" i="29"/>
  <c r="K119" i="29" s="1"/>
  <c r="M119" i="29" s="1"/>
  <c r="O118" i="29"/>
  <c r="N118" i="29"/>
  <c r="P118" i="29" s="1"/>
  <c r="L118" i="29"/>
  <c r="J118" i="29"/>
  <c r="S118" i="29" s="1"/>
  <c r="F118" i="29"/>
  <c r="K118" i="29" s="1"/>
  <c r="M118" i="29" s="1"/>
  <c r="P117" i="29"/>
  <c r="O117" i="29"/>
  <c r="N117" i="29"/>
  <c r="L117" i="29"/>
  <c r="K117" i="29"/>
  <c r="M117" i="29" s="1"/>
  <c r="J117" i="29"/>
  <c r="S117" i="29" s="1"/>
  <c r="F117" i="29"/>
  <c r="S116" i="29"/>
  <c r="O116" i="29"/>
  <c r="P116" i="29" s="1"/>
  <c r="N116" i="29"/>
  <c r="J116" i="29"/>
  <c r="F116" i="29"/>
  <c r="P115" i="29"/>
  <c r="O115" i="29"/>
  <c r="N115" i="29"/>
  <c r="J115" i="29"/>
  <c r="S115" i="29" s="1"/>
  <c r="F115" i="29"/>
  <c r="L115" i="29" s="1"/>
  <c r="S114" i="29"/>
  <c r="O114" i="29"/>
  <c r="N114" i="29"/>
  <c r="P114" i="29" s="1"/>
  <c r="K114" i="29"/>
  <c r="M114" i="29" s="1"/>
  <c r="J114" i="29"/>
  <c r="F114" i="29"/>
  <c r="L114" i="29" s="1"/>
  <c r="O113" i="29"/>
  <c r="N113" i="29"/>
  <c r="P113" i="29" s="1"/>
  <c r="L113" i="29"/>
  <c r="K113" i="29"/>
  <c r="M113" i="29" s="1"/>
  <c r="J113" i="29"/>
  <c r="P112" i="29"/>
  <c r="O112" i="29"/>
  <c r="N112" i="29"/>
  <c r="M112" i="29"/>
  <c r="L112" i="29"/>
  <c r="K112" i="29"/>
  <c r="J112" i="29"/>
  <c r="O111" i="29"/>
  <c r="P111" i="29" s="1"/>
  <c r="N111" i="29"/>
  <c r="L111" i="29"/>
  <c r="K111" i="29"/>
  <c r="M111" i="29" s="1"/>
  <c r="J111" i="29"/>
  <c r="P110" i="29"/>
  <c r="O110" i="29"/>
  <c r="N110" i="29"/>
  <c r="L110" i="29"/>
  <c r="K110" i="29"/>
  <c r="M110" i="29" s="1"/>
  <c r="J110" i="29"/>
  <c r="O109" i="29"/>
  <c r="N109" i="29"/>
  <c r="P109" i="29" s="1"/>
  <c r="M109" i="29"/>
  <c r="L109" i="29"/>
  <c r="K109" i="29"/>
  <c r="J109" i="29"/>
  <c r="O108" i="29"/>
  <c r="N108" i="29"/>
  <c r="P108" i="29" s="1"/>
  <c r="L108" i="29"/>
  <c r="M108" i="29" s="1"/>
  <c r="K108" i="29"/>
  <c r="J108" i="29"/>
  <c r="S107" i="29"/>
  <c r="O107" i="29"/>
  <c r="N107" i="29"/>
  <c r="P107" i="29" s="1"/>
  <c r="L107" i="29"/>
  <c r="J107" i="29"/>
  <c r="F107" i="29"/>
  <c r="K107" i="29" s="1"/>
  <c r="M107" i="29" s="1"/>
  <c r="O106" i="29"/>
  <c r="N106" i="29"/>
  <c r="P106" i="29" s="1"/>
  <c r="M106" i="29"/>
  <c r="L106" i="29"/>
  <c r="J106" i="29"/>
  <c r="S106" i="29" s="1"/>
  <c r="F106" i="29"/>
  <c r="K106" i="29" s="1"/>
  <c r="O105" i="29"/>
  <c r="N105" i="29"/>
  <c r="P105" i="29" s="1"/>
  <c r="L105" i="29"/>
  <c r="K105" i="29"/>
  <c r="M105" i="29" s="1"/>
  <c r="J105" i="29"/>
  <c r="S105" i="29" s="1"/>
  <c r="F105" i="29"/>
  <c r="S104" i="29"/>
  <c r="O104" i="29"/>
  <c r="P104" i="29" s="1"/>
  <c r="N104" i="29"/>
  <c r="J104" i="29"/>
  <c r="F104" i="29"/>
  <c r="P103" i="29"/>
  <c r="O103" i="29"/>
  <c r="N103" i="29"/>
  <c r="J103" i="29"/>
  <c r="S103" i="29" s="1"/>
  <c r="F103" i="29"/>
  <c r="L103" i="29" s="1"/>
  <c r="S102" i="29"/>
  <c r="O102" i="29"/>
  <c r="N102" i="29"/>
  <c r="P102" i="29" s="1"/>
  <c r="K102" i="29"/>
  <c r="M102" i="29" s="1"/>
  <c r="J102" i="29"/>
  <c r="F102" i="29"/>
  <c r="L102" i="29" s="1"/>
  <c r="O101" i="29"/>
  <c r="N101" i="29"/>
  <c r="P101" i="29" s="1"/>
  <c r="L101" i="29"/>
  <c r="K101" i="29"/>
  <c r="M101" i="29" s="1"/>
  <c r="J101" i="29"/>
  <c r="S101" i="29" s="1"/>
  <c r="F101" i="29"/>
  <c r="T100" i="29"/>
  <c r="S100" i="29"/>
  <c r="O100" i="29"/>
  <c r="N100" i="29"/>
  <c r="P100" i="29" s="1"/>
  <c r="L100" i="29"/>
  <c r="J100" i="29"/>
  <c r="F100" i="29"/>
  <c r="K100" i="29" s="1"/>
  <c r="M100" i="29" s="1"/>
  <c r="O99" i="29"/>
  <c r="N99" i="29"/>
  <c r="M99" i="29"/>
  <c r="L99" i="29"/>
  <c r="J99" i="29"/>
  <c r="S99" i="29" s="1"/>
  <c r="F99" i="29"/>
  <c r="K99" i="29" s="1"/>
  <c r="O98" i="29"/>
  <c r="N98" i="29"/>
  <c r="P98" i="29" s="1"/>
  <c r="K98" i="29"/>
  <c r="M98" i="29" s="1"/>
  <c r="J98" i="29"/>
  <c r="S98" i="29" s="1"/>
  <c r="F98" i="29"/>
  <c r="L98" i="29" s="1"/>
  <c r="S97" i="29"/>
  <c r="O97" i="29"/>
  <c r="P97" i="29" s="1"/>
  <c r="N97" i="29"/>
  <c r="J97" i="29"/>
  <c r="F97" i="29"/>
  <c r="P96" i="29"/>
  <c r="O96" i="29"/>
  <c r="N96" i="29"/>
  <c r="J96" i="29"/>
  <c r="S96" i="29" s="1"/>
  <c r="F96" i="29"/>
  <c r="L96" i="29" s="1"/>
  <c r="P95" i="29"/>
  <c r="O95" i="29"/>
  <c r="N95" i="29"/>
  <c r="M95" i="29"/>
  <c r="L95" i="29"/>
  <c r="K95" i="29"/>
  <c r="J95" i="29"/>
  <c r="O94" i="29"/>
  <c r="P94" i="29" s="1"/>
  <c r="N94" i="29"/>
  <c r="L94" i="29"/>
  <c r="M94" i="29" s="1"/>
  <c r="K94" i="29"/>
  <c r="J94" i="29"/>
  <c r="P93" i="29"/>
  <c r="O93" i="29"/>
  <c r="N93" i="29"/>
  <c r="L93" i="29"/>
  <c r="K93" i="29"/>
  <c r="M93" i="29" s="1"/>
  <c r="J93" i="29"/>
  <c r="O92" i="29"/>
  <c r="N92" i="29"/>
  <c r="M92" i="29"/>
  <c r="L92" i="29"/>
  <c r="K92" i="29"/>
  <c r="J92" i="29"/>
  <c r="O91" i="29"/>
  <c r="N91" i="29"/>
  <c r="P91" i="29" s="1"/>
  <c r="L91" i="29"/>
  <c r="M91" i="29" s="1"/>
  <c r="K91" i="29"/>
  <c r="J91" i="29"/>
  <c r="P90" i="29"/>
  <c r="O90" i="29"/>
  <c r="N90" i="29"/>
  <c r="L90" i="29"/>
  <c r="K90" i="29"/>
  <c r="M90" i="29" s="1"/>
  <c r="J90" i="29"/>
  <c r="P89" i="29"/>
  <c r="O89" i="29"/>
  <c r="N89" i="29"/>
  <c r="L89" i="29"/>
  <c r="K89" i="29"/>
  <c r="M89" i="29" s="1"/>
  <c r="J89" i="29"/>
  <c r="S89" i="29" s="1"/>
  <c r="F89" i="29"/>
  <c r="S88" i="29"/>
  <c r="O88" i="29"/>
  <c r="N88" i="29"/>
  <c r="P88" i="29" s="1"/>
  <c r="L88" i="29"/>
  <c r="J88" i="29"/>
  <c r="F88" i="29"/>
  <c r="K88" i="29" s="1"/>
  <c r="M88" i="29" s="1"/>
  <c r="O87" i="29"/>
  <c r="N87" i="29"/>
  <c r="M87" i="29"/>
  <c r="L87" i="29"/>
  <c r="K87" i="29"/>
  <c r="J87" i="29"/>
  <c r="S87" i="29" s="1"/>
  <c r="F87" i="29"/>
  <c r="P86" i="29"/>
  <c r="O86" i="29"/>
  <c r="N86" i="29"/>
  <c r="L86" i="29"/>
  <c r="K86" i="29"/>
  <c r="M86" i="29" s="1"/>
  <c r="J86" i="29"/>
  <c r="S86" i="29" s="1"/>
  <c r="F86" i="29"/>
  <c r="S85" i="29"/>
  <c r="P85" i="29"/>
  <c r="O85" i="29"/>
  <c r="N85" i="29"/>
  <c r="L85" i="29"/>
  <c r="J85" i="29"/>
  <c r="F85" i="29"/>
  <c r="K85" i="29" s="1"/>
  <c r="P84" i="29"/>
  <c r="O84" i="29"/>
  <c r="N84" i="29"/>
  <c r="J84" i="29"/>
  <c r="S84" i="29" s="1"/>
  <c r="F84" i="29"/>
  <c r="O83" i="29"/>
  <c r="N83" i="29"/>
  <c r="P83" i="29" s="1"/>
  <c r="K83" i="29"/>
  <c r="M83" i="29" s="1"/>
  <c r="J83" i="29"/>
  <c r="S83" i="29" s="1"/>
  <c r="F83" i="29"/>
  <c r="L83" i="29" s="1"/>
  <c r="T82" i="29"/>
  <c r="P82" i="29"/>
  <c r="O82" i="29"/>
  <c r="N82" i="29"/>
  <c r="L82" i="29"/>
  <c r="K82" i="29"/>
  <c r="M82" i="29" s="1"/>
  <c r="J82" i="29"/>
  <c r="S82" i="29" s="1"/>
  <c r="F82" i="29"/>
  <c r="S81" i="29"/>
  <c r="O81" i="29"/>
  <c r="N81" i="29"/>
  <c r="P81" i="29" s="1"/>
  <c r="L81" i="29"/>
  <c r="M81" i="29" s="1"/>
  <c r="J81" i="29"/>
  <c r="F81" i="29"/>
  <c r="K81" i="29" s="1"/>
  <c r="O80" i="29"/>
  <c r="N80" i="29"/>
  <c r="M80" i="29"/>
  <c r="L80" i="29"/>
  <c r="K80" i="29"/>
  <c r="J80" i="29"/>
  <c r="S80" i="29" s="1"/>
  <c r="F80" i="29"/>
  <c r="O79" i="29"/>
  <c r="P79" i="29" s="1"/>
  <c r="N79" i="29"/>
  <c r="L79" i="29"/>
  <c r="K79" i="29"/>
  <c r="M79" i="29" s="1"/>
  <c r="J79" i="29"/>
  <c r="S79" i="29" s="1"/>
  <c r="F79" i="29"/>
  <c r="S78" i="29"/>
  <c r="O78" i="29"/>
  <c r="P78" i="29" s="1"/>
  <c r="N78" i="29"/>
  <c r="J78" i="29"/>
  <c r="F78" i="29"/>
  <c r="K78" i="29" s="1"/>
  <c r="P77" i="29"/>
  <c r="O77" i="29"/>
  <c r="N77" i="29"/>
  <c r="L77" i="29"/>
  <c r="J77" i="29"/>
  <c r="F77" i="29"/>
  <c r="K77" i="29" s="1"/>
  <c r="O76" i="29"/>
  <c r="N76" i="29"/>
  <c r="P76" i="29" s="1"/>
  <c r="L76" i="29"/>
  <c r="J76" i="29"/>
  <c r="F76" i="29"/>
  <c r="K76" i="29" s="1"/>
  <c r="O75" i="29"/>
  <c r="N75" i="29"/>
  <c r="P75" i="29" s="1"/>
  <c r="J75" i="29"/>
  <c r="F75" i="29"/>
  <c r="K75" i="29" s="1"/>
  <c r="O74" i="29"/>
  <c r="P74" i="29" s="1"/>
  <c r="N74" i="29"/>
  <c r="J74" i="29"/>
  <c r="F74" i="29"/>
  <c r="K74" i="29" s="1"/>
  <c r="P73" i="29"/>
  <c r="O73" i="29"/>
  <c r="N73" i="29"/>
  <c r="L73" i="29"/>
  <c r="J73" i="29"/>
  <c r="F73" i="29"/>
  <c r="K73" i="29" s="1"/>
  <c r="O72" i="29"/>
  <c r="N72" i="29"/>
  <c r="P72" i="29" s="1"/>
  <c r="L72" i="29"/>
  <c r="J72" i="29"/>
  <c r="F72" i="29"/>
  <c r="K72" i="29" s="1"/>
  <c r="P71" i="29"/>
  <c r="O71" i="29"/>
  <c r="N71" i="29"/>
  <c r="J71" i="29"/>
  <c r="S71" i="29" s="1"/>
  <c r="F71" i="29"/>
  <c r="O70" i="29"/>
  <c r="N70" i="29"/>
  <c r="P70" i="29" s="1"/>
  <c r="J70" i="29"/>
  <c r="S70" i="29" s="1"/>
  <c r="F70" i="29"/>
  <c r="L70" i="29" s="1"/>
  <c r="O69" i="29"/>
  <c r="P69" i="29" s="1"/>
  <c r="N69" i="29"/>
  <c r="J69" i="29"/>
  <c r="S69" i="29" s="1"/>
  <c r="F69" i="29"/>
  <c r="L69" i="29" s="1"/>
  <c r="P68" i="29"/>
  <c r="O68" i="29"/>
  <c r="N68" i="29"/>
  <c r="L68" i="29"/>
  <c r="K68" i="29"/>
  <c r="M68" i="29" s="1"/>
  <c r="J68" i="29"/>
  <c r="S68" i="29" s="1"/>
  <c r="F68" i="29"/>
  <c r="S67" i="29"/>
  <c r="O67" i="29"/>
  <c r="N67" i="29"/>
  <c r="P67" i="29" s="1"/>
  <c r="J67" i="29"/>
  <c r="F67" i="29"/>
  <c r="L67" i="29" s="1"/>
  <c r="O66" i="29"/>
  <c r="N66" i="29"/>
  <c r="M66" i="29"/>
  <c r="L66" i="29"/>
  <c r="J66" i="29"/>
  <c r="S66" i="29" s="1"/>
  <c r="F66" i="29"/>
  <c r="K66" i="29" s="1"/>
  <c r="O65" i="29"/>
  <c r="N65" i="29"/>
  <c r="P65" i="29" s="1"/>
  <c r="K65" i="29"/>
  <c r="M65" i="29" s="1"/>
  <c r="J65" i="29"/>
  <c r="S65" i="29" s="1"/>
  <c r="F65" i="29"/>
  <c r="L65" i="29" s="1"/>
  <c r="S64" i="29"/>
  <c r="O64" i="29"/>
  <c r="N64" i="29"/>
  <c r="P64" i="29" s="1"/>
  <c r="L64" i="29"/>
  <c r="J64" i="29"/>
  <c r="F64" i="29"/>
  <c r="K64" i="29" s="1"/>
  <c r="O63" i="29"/>
  <c r="P63" i="29" s="1"/>
  <c r="N63" i="29"/>
  <c r="J63" i="29"/>
  <c r="S63" i="29" s="1"/>
  <c r="F63" i="29"/>
  <c r="O62" i="29"/>
  <c r="N62" i="29"/>
  <c r="P62" i="29" s="1"/>
  <c r="K62" i="29"/>
  <c r="M62" i="29" s="1"/>
  <c r="J62" i="29"/>
  <c r="S62" i="29" s="1"/>
  <c r="F62" i="29"/>
  <c r="L62" i="29" s="1"/>
  <c r="S61" i="29"/>
  <c r="O61" i="29"/>
  <c r="N61" i="29"/>
  <c r="P61" i="29" s="1"/>
  <c r="J61" i="29"/>
  <c r="F61" i="29"/>
  <c r="K61" i="29" s="1"/>
  <c r="P60" i="29"/>
  <c r="O60" i="29"/>
  <c r="N60" i="29"/>
  <c r="L60" i="29"/>
  <c r="K60" i="29"/>
  <c r="M60" i="29" s="1"/>
  <c r="J60" i="29"/>
  <c r="S60" i="29" s="1"/>
  <c r="F60" i="29"/>
  <c r="S59" i="29"/>
  <c r="O59" i="29"/>
  <c r="N59" i="29"/>
  <c r="P59" i="29" s="1"/>
  <c r="J59" i="29"/>
  <c r="F59" i="29"/>
  <c r="L59" i="29" s="1"/>
  <c r="O58" i="29"/>
  <c r="N58" i="29"/>
  <c r="P58" i="29" s="1"/>
  <c r="L58" i="29"/>
  <c r="J58" i="29"/>
  <c r="S58" i="29" s="1"/>
  <c r="F58" i="29"/>
  <c r="K58" i="29" s="1"/>
  <c r="M58" i="29" s="1"/>
  <c r="P57" i="29"/>
  <c r="O57" i="29"/>
  <c r="N57" i="29"/>
  <c r="M57" i="29"/>
  <c r="K57" i="29"/>
  <c r="J57" i="29"/>
  <c r="S57" i="29" s="1"/>
  <c r="F57" i="29"/>
  <c r="L57" i="29" s="1"/>
  <c r="S56" i="29"/>
  <c r="P56" i="29"/>
  <c r="O56" i="29"/>
  <c r="N56" i="29"/>
  <c r="L56" i="29"/>
  <c r="J56" i="29"/>
  <c r="F56" i="29"/>
  <c r="K56" i="29" s="1"/>
  <c r="O55" i="29"/>
  <c r="N55" i="29"/>
  <c r="P55" i="29" s="1"/>
  <c r="L55" i="29"/>
  <c r="J55" i="29"/>
  <c r="F55" i="29"/>
  <c r="K55" i="29" s="1"/>
  <c r="O54" i="29"/>
  <c r="N54" i="29"/>
  <c r="P54" i="29" s="1"/>
  <c r="J54" i="29"/>
  <c r="F54" i="29"/>
  <c r="K54" i="29" s="1"/>
  <c r="O53" i="29"/>
  <c r="P53" i="29" s="1"/>
  <c r="N53" i="29"/>
  <c r="J53" i="29"/>
  <c r="F53" i="29"/>
  <c r="K53" i="29" s="1"/>
  <c r="P52" i="29"/>
  <c r="O52" i="29"/>
  <c r="N52" i="29"/>
  <c r="L52" i="29"/>
  <c r="J52" i="29"/>
  <c r="F52" i="29"/>
  <c r="K52" i="29" s="1"/>
  <c r="O51" i="29"/>
  <c r="N51" i="29"/>
  <c r="P51" i="29" s="1"/>
  <c r="L51" i="29"/>
  <c r="J51" i="29"/>
  <c r="F51" i="29"/>
  <c r="K51" i="29" s="1"/>
  <c r="O50" i="29"/>
  <c r="N50" i="29"/>
  <c r="P50" i="29" s="1"/>
  <c r="J50" i="29"/>
  <c r="F50" i="29"/>
  <c r="K50" i="29" s="1"/>
  <c r="P49" i="29"/>
  <c r="O49" i="29"/>
  <c r="N49" i="29"/>
  <c r="J49" i="29"/>
  <c r="S49" i="29" s="1"/>
  <c r="F49" i="29"/>
  <c r="S48" i="29"/>
  <c r="P48" i="29"/>
  <c r="O48" i="29"/>
  <c r="N48" i="29"/>
  <c r="J48" i="29"/>
  <c r="F48" i="29"/>
  <c r="L48" i="29" s="1"/>
  <c r="S47" i="29"/>
  <c r="O47" i="29"/>
  <c r="N47" i="29"/>
  <c r="L47" i="29"/>
  <c r="J47" i="29"/>
  <c r="F47" i="29"/>
  <c r="K47" i="29" s="1"/>
  <c r="M47" i="29" s="1"/>
  <c r="P46" i="29"/>
  <c r="O46" i="29"/>
  <c r="N46" i="29"/>
  <c r="L46" i="29"/>
  <c r="M46" i="29" s="1"/>
  <c r="K46" i="29"/>
  <c r="J46" i="29"/>
  <c r="S46" i="29" s="1"/>
  <c r="F46" i="29"/>
  <c r="S45" i="29"/>
  <c r="O45" i="29"/>
  <c r="N45" i="29"/>
  <c r="P45" i="29" s="1"/>
  <c r="L45" i="29"/>
  <c r="J45" i="29"/>
  <c r="F45" i="29"/>
  <c r="K45" i="29" s="1"/>
  <c r="M45" i="29" s="1"/>
  <c r="O44" i="29"/>
  <c r="N44" i="29"/>
  <c r="P44" i="29" s="1"/>
  <c r="M44" i="29"/>
  <c r="L44" i="29"/>
  <c r="J44" i="29"/>
  <c r="S44" i="29" s="1"/>
  <c r="F44" i="29"/>
  <c r="K44" i="29" s="1"/>
  <c r="O43" i="29"/>
  <c r="N43" i="29"/>
  <c r="P43" i="29" s="1"/>
  <c r="K43" i="29"/>
  <c r="M43" i="29" s="1"/>
  <c r="J43" i="29"/>
  <c r="S43" i="29" s="1"/>
  <c r="F43" i="29"/>
  <c r="L43" i="29" s="1"/>
  <c r="S42" i="29"/>
  <c r="O42" i="29"/>
  <c r="N42" i="29"/>
  <c r="P42" i="29" s="1"/>
  <c r="L42" i="29"/>
  <c r="J42" i="29"/>
  <c r="F42" i="29"/>
  <c r="K42" i="29" s="1"/>
  <c r="O41" i="29"/>
  <c r="P41" i="29" s="1"/>
  <c r="N41" i="29"/>
  <c r="J41" i="29"/>
  <c r="S41" i="29" s="1"/>
  <c r="F41" i="29"/>
  <c r="O40" i="29"/>
  <c r="N40" i="29"/>
  <c r="P40" i="29" s="1"/>
  <c r="J40" i="29"/>
  <c r="S40" i="29" s="1"/>
  <c r="F40" i="29"/>
  <c r="L40" i="29" s="1"/>
  <c r="S39" i="29"/>
  <c r="O39" i="29"/>
  <c r="N39" i="29"/>
  <c r="P39" i="29" s="1"/>
  <c r="J39" i="29"/>
  <c r="F39" i="29"/>
  <c r="L39" i="29" s="1"/>
  <c r="P38" i="29"/>
  <c r="O38" i="29"/>
  <c r="N38" i="29"/>
  <c r="M38" i="29"/>
  <c r="L38" i="29"/>
  <c r="K38" i="29"/>
  <c r="J38" i="29"/>
  <c r="S38" i="29" s="1"/>
  <c r="F38" i="29"/>
  <c r="S37" i="29"/>
  <c r="O37" i="29"/>
  <c r="N37" i="29"/>
  <c r="P37" i="29" s="1"/>
  <c r="J37" i="29"/>
  <c r="F37" i="29"/>
  <c r="L37" i="29" s="1"/>
  <c r="O36" i="29"/>
  <c r="N36" i="29"/>
  <c r="P36" i="29" s="1"/>
  <c r="L36" i="29"/>
  <c r="M36" i="29" s="1"/>
  <c r="J36" i="29"/>
  <c r="S36" i="29" s="1"/>
  <c r="F36" i="29"/>
  <c r="K36" i="29" s="1"/>
  <c r="O35" i="29"/>
  <c r="N35" i="29"/>
  <c r="P35" i="29" s="1"/>
  <c r="M35" i="29"/>
  <c r="K35" i="29"/>
  <c r="J35" i="29"/>
  <c r="S35" i="29" s="1"/>
  <c r="F35" i="29"/>
  <c r="L35" i="29" s="1"/>
  <c r="S34" i="29"/>
  <c r="O34" i="29"/>
  <c r="N34" i="29"/>
  <c r="P34" i="29" s="1"/>
  <c r="L34" i="29"/>
  <c r="J34" i="29"/>
  <c r="F34" i="29"/>
  <c r="K34" i="29" s="1"/>
  <c r="O33" i="29"/>
  <c r="N33" i="29"/>
  <c r="P33" i="29" s="1"/>
  <c r="J33" i="29"/>
  <c r="F33" i="29"/>
  <c r="K33" i="29" s="1"/>
  <c r="O32" i="29"/>
  <c r="P32" i="29" s="1"/>
  <c r="N32" i="29"/>
  <c r="J32" i="29"/>
  <c r="F32" i="29"/>
  <c r="K32" i="29" s="1"/>
  <c r="O31" i="29"/>
  <c r="P31" i="29" s="1"/>
  <c r="N31" i="29"/>
  <c r="L31" i="29"/>
  <c r="J31" i="29"/>
  <c r="F31" i="29"/>
  <c r="K31" i="29" s="1"/>
  <c r="O30" i="29"/>
  <c r="N30" i="29"/>
  <c r="P30" i="29" s="1"/>
  <c r="L30" i="29"/>
  <c r="J30" i="29"/>
  <c r="F30" i="29"/>
  <c r="K30" i="29" s="1"/>
  <c r="O29" i="29"/>
  <c r="N29" i="29"/>
  <c r="P29" i="29" s="1"/>
  <c r="J29" i="29"/>
  <c r="F29" i="29"/>
  <c r="K29" i="29" s="1"/>
  <c r="O28" i="29"/>
  <c r="P28" i="29" s="1"/>
  <c r="N28" i="29"/>
  <c r="J28" i="29"/>
  <c r="F28" i="29"/>
  <c r="K28" i="29" s="1"/>
  <c r="S27" i="29"/>
  <c r="P27" i="29"/>
  <c r="O27" i="29"/>
  <c r="N27" i="29"/>
  <c r="J27" i="29"/>
  <c r="F27" i="29"/>
  <c r="S26" i="29"/>
  <c r="P26" i="29"/>
  <c r="O26" i="29"/>
  <c r="N26" i="29"/>
  <c r="K26" i="29"/>
  <c r="M26" i="29" s="1"/>
  <c r="J26" i="29"/>
  <c r="F26" i="29"/>
  <c r="L26" i="29" s="1"/>
  <c r="O25" i="29"/>
  <c r="N25" i="29"/>
  <c r="P25" i="29" s="1"/>
  <c r="L25" i="29"/>
  <c r="K25" i="29"/>
  <c r="J25" i="29"/>
  <c r="S25" i="29" s="1"/>
  <c r="F25" i="29"/>
  <c r="P24" i="29"/>
  <c r="O24" i="29"/>
  <c r="N24" i="29"/>
  <c r="L24" i="29"/>
  <c r="M24" i="29" s="1"/>
  <c r="K24" i="29"/>
  <c r="J24" i="29"/>
  <c r="S24" i="29" s="1"/>
  <c r="F24" i="29"/>
  <c r="S23" i="29"/>
  <c r="O23" i="29"/>
  <c r="N23" i="29"/>
  <c r="P23" i="29" s="1"/>
  <c r="L23" i="29"/>
  <c r="M23" i="29" s="1"/>
  <c r="K23" i="29"/>
  <c r="J23" i="29"/>
  <c r="F23" i="29"/>
  <c r="O22" i="29"/>
  <c r="N22" i="29"/>
  <c r="P22" i="29" s="1"/>
  <c r="L22" i="29"/>
  <c r="M22" i="29" s="1"/>
  <c r="J22" i="29"/>
  <c r="S22" i="29" s="1"/>
  <c r="F22" i="29"/>
  <c r="K22" i="29" s="1"/>
  <c r="O21" i="29"/>
  <c r="P21" i="29" s="1"/>
  <c r="N21" i="29"/>
  <c r="K21" i="29"/>
  <c r="M21" i="29" s="1"/>
  <c r="J21" i="29"/>
  <c r="S21" i="29" s="1"/>
  <c r="F21" i="29"/>
  <c r="L21" i="29" s="1"/>
  <c r="O20" i="29"/>
  <c r="P20" i="29" s="1"/>
  <c r="N20" i="29"/>
  <c r="L20" i="29"/>
  <c r="K20" i="29"/>
  <c r="M20" i="29" s="1"/>
  <c r="J20" i="29"/>
  <c r="S20" i="29" s="1"/>
  <c r="F20" i="29"/>
  <c r="S19" i="29"/>
  <c r="O19" i="29"/>
  <c r="P19" i="29" s="1"/>
  <c r="N19" i="29"/>
  <c r="L19" i="29"/>
  <c r="K19" i="29"/>
  <c r="M19" i="29" s="1"/>
  <c r="J19" i="29"/>
  <c r="F19" i="29"/>
  <c r="O18" i="29"/>
  <c r="N18" i="29"/>
  <c r="P18" i="29" s="1"/>
  <c r="L18" i="29"/>
  <c r="M18" i="29" s="1"/>
  <c r="K18" i="29"/>
  <c r="J18" i="29"/>
  <c r="S18" i="29" s="1"/>
  <c r="F18" i="29"/>
  <c r="S17" i="29"/>
  <c r="O17" i="29"/>
  <c r="N17" i="29"/>
  <c r="P17" i="29" s="1"/>
  <c r="M17" i="29"/>
  <c r="L17" i="29"/>
  <c r="K17" i="29"/>
  <c r="J17" i="29"/>
  <c r="F17" i="29"/>
  <c r="O16" i="29"/>
  <c r="N16" i="29"/>
  <c r="P16" i="29" s="1"/>
  <c r="L16" i="29"/>
  <c r="M16" i="29" s="1"/>
  <c r="K16" i="29"/>
  <c r="J16" i="29"/>
  <c r="S16" i="29" s="1"/>
  <c r="F16" i="29"/>
  <c r="S15" i="29"/>
  <c r="O15" i="29"/>
  <c r="P15" i="29" s="1"/>
  <c r="N15" i="29"/>
  <c r="J15" i="29"/>
  <c r="F15" i="29"/>
  <c r="L15" i="29" s="1"/>
  <c r="S14" i="29"/>
  <c r="P14" i="29"/>
  <c r="O14" i="29"/>
  <c r="N14" i="29"/>
  <c r="J14" i="29"/>
  <c r="F14" i="29"/>
  <c r="L14" i="29" s="1"/>
  <c r="D36" i="28"/>
  <c r="I26" i="28" s="1"/>
  <c r="E35" i="28"/>
  <c r="E34" i="28"/>
  <c r="E33" i="28"/>
  <c r="E32" i="28"/>
  <c r="E31" i="28"/>
  <c r="E30" i="28"/>
  <c r="E29" i="28"/>
  <c r="E36" i="28" s="1"/>
  <c r="I30" i="28" s="1"/>
  <c r="E28" i="28"/>
  <c r="E27" i="28"/>
  <c r="E26" i="28"/>
  <c r="E25" i="28"/>
  <c r="D36" i="27"/>
  <c r="I26" i="27" s="1"/>
  <c r="E35" i="27"/>
  <c r="E34" i="27"/>
  <c r="E33" i="27"/>
  <c r="E32" i="27"/>
  <c r="E31" i="27"/>
  <c r="E30" i="27"/>
  <c r="E29" i="27"/>
  <c r="E28" i="27"/>
  <c r="E27" i="27"/>
  <c r="E26" i="27"/>
  <c r="E25" i="27"/>
  <c r="E36" i="27" s="1"/>
  <c r="I30" i="27" s="1"/>
  <c r="M61" i="29" l="1"/>
  <c r="S157" i="29"/>
  <c r="M32" i="29"/>
  <c r="K59" i="29"/>
  <c r="M59" i="29" s="1"/>
  <c r="K70" i="29"/>
  <c r="M70" i="29" s="1"/>
  <c r="L75" i="29"/>
  <c r="L140" i="29"/>
  <c r="K140" i="29"/>
  <c r="M140" i="29" s="1"/>
  <c r="K14" i="29"/>
  <c r="L27" i="29"/>
  <c r="L157" i="29" s="1"/>
  <c r="K27" i="29"/>
  <c r="K40" i="29"/>
  <c r="M40" i="29" s="1"/>
  <c r="L61" i="29"/>
  <c r="K67" i="29"/>
  <c r="M67" i="29" s="1"/>
  <c r="K69" i="29"/>
  <c r="M69" i="29" s="1"/>
  <c r="M131" i="29"/>
  <c r="P132" i="29"/>
  <c r="L29" i="29"/>
  <c r="L50" i="29"/>
  <c r="K15" i="29"/>
  <c r="M15" i="29" s="1"/>
  <c r="L28" i="29"/>
  <c r="M31" i="29"/>
  <c r="L32" i="29"/>
  <c r="K37" i="29"/>
  <c r="M37" i="29" s="1"/>
  <c r="K39" i="29"/>
  <c r="M39" i="29" s="1"/>
  <c r="K48" i="29"/>
  <c r="M48" i="29" s="1"/>
  <c r="M52" i="29"/>
  <c r="L53" i="29"/>
  <c r="M53" i="29" s="1"/>
  <c r="M56" i="29"/>
  <c r="M73" i="29"/>
  <c r="L74" i="29"/>
  <c r="M74" i="29" s="1"/>
  <c r="M77" i="29"/>
  <c r="L78" i="29"/>
  <c r="M78" i="29" s="1"/>
  <c r="M85" i="29"/>
  <c r="K139" i="29"/>
  <c r="M139" i="29" s="1"/>
  <c r="J157" i="29"/>
  <c r="H163" i="29" s="1"/>
  <c r="M28" i="29"/>
  <c r="L33" i="29"/>
  <c r="M33" i="29" s="1"/>
  <c r="L54" i="29"/>
  <c r="M54" i="29" s="1"/>
  <c r="M64" i="29"/>
  <c r="P80" i="29"/>
  <c r="L84" i="29"/>
  <c r="K84" i="29"/>
  <c r="M84" i="29" s="1"/>
  <c r="P135" i="29"/>
  <c r="M138" i="29"/>
  <c r="N157" i="29"/>
  <c r="N158" i="29" s="1"/>
  <c r="N163" i="29" s="1"/>
  <c r="M30" i="29"/>
  <c r="M34" i="29"/>
  <c r="M51" i="29"/>
  <c r="M55" i="29"/>
  <c r="L63" i="29"/>
  <c r="K63" i="29"/>
  <c r="M63" i="29" s="1"/>
  <c r="M72" i="29"/>
  <c r="M76" i="29"/>
  <c r="L116" i="29"/>
  <c r="K116" i="29"/>
  <c r="M116" i="29" s="1"/>
  <c r="L154" i="29"/>
  <c r="K154" i="29"/>
  <c r="M154" i="29" s="1"/>
  <c r="O157" i="29"/>
  <c r="M25" i="29"/>
  <c r="M42" i="29"/>
  <c r="P47" i="29"/>
  <c r="P66" i="29"/>
  <c r="L71" i="29"/>
  <c r="K71" i="29"/>
  <c r="P87" i="29"/>
  <c r="P92" i="29"/>
  <c r="P99" i="29"/>
  <c r="M129" i="29"/>
  <c r="M136" i="29"/>
  <c r="P157" i="29"/>
  <c r="P158" i="29" s="1"/>
  <c r="L163" i="29" s="1"/>
  <c r="M29" i="29"/>
  <c r="L41" i="29"/>
  <c r="K41" i="29"/>
  <c r="M41" i="29" s="1"/>
  <c r="M50" i="29"/>
  <c r="M75" i="29"/>
  <c r="L97" i="29"/>
  <c r="K97" i="29"/>
  <c r="M97" i="29" s="1"/>
  <c r="L49" i="29"/>
  <c r="K49" i="29"/>
  <c r="M49" i="29" s="1"/>
  <c r="L104" i="29"/>
  <c r="K104" i="29"/>
  <c r="M104" i="29" s="1"/>
  <c r="K96" i="29"/>
  <c r="M96" i="29" s="1"/>
  <c r="K103" i="29"/>
  <c r="M103" i="29" s="1"/>
  <c r="K115" i="29"/>
  <c r="M115" i="29" s="1"/>
  <c r="K155" i="29"/>
  <c r="M155" i="29" s="1"/>
  <c r="K156" i="29"/>
  <c r="M156" i="29" s="1"/>
  <c r="E34" i="18"/>
  <c r="E33" i="18"/>
  <c r="E26" i="18"/>
  <c r="K31" i="18" s="1"/>
  <c r="M25" i="18"/>
  <c r="J25" i="18"/>
  <c r="K25" i="18" s="1"/>
  <c r="H25" i="18"/>
  <c r="I25" i="18" s="1"/>
  <c r="F25" i="18"/>
  <c r="G25" i="18" s="1"/>
  <c r="M24" i="18"/>
  <c r="J24" i="18"/>
  <c r="K24" i="18" s="1"/>
  <c r="H24" i="18"/>
  <c r="I24" i="18" s="1"/>
  <c r="F24" i="18"/>
  <c r="G24" i="18" s="1"/>
  <c r="M23" i="18"/>
  <c r="J23" i="18"/>
  <c r="K23" i="18" s="1"/>
  <c r="H23" i="18"/>
  <c r="I23" i="18" s="1"/>
  <c r="F23" i="18"/>
  <c r="G23" i="18" s="1"/>
  <c r="M22" i="18"/>
  <c r="J22" i="18"/>
  <c r="K22" i="18" s="1"/>
  <c r="H22" i="18"/>
  <c r="I22" i="18" s="1"/>
  <c r="F22" i="18"/>
  <c r="G22" i="18" s="1"/>
  <c r="M21" i="18"/>
  <c r="J21" i="18"/>
  <c r="K21" i="18" s="1"/>
  <c r="H21" i="18"/>
  <c r="I21" i="18" s="1"/>
  <c r="F21" i="18"/>
  <c r="G21" i="18" s="1"/>
  <c r="M20" i="18"/>
  <c r="J20" i="18"/>
  <c r="K20" i="18" s="1"/>
  <c r="H20" i="18"/>
  <c r="I20" i="18" s="1"/>
  <c r="G20" i="18"/>
  <c r="F20" i="18"/>
  <c r="M19" i="18"/>
  <c r="J19" i="18"/>
  <c r="K19" i="18" s="1"/>
  <c r="H19" i="18"/>
  <c r="I19" i="18" s="1"/>
  <c r="F19" i="18"/>
  <c r="G19" i="18" s="1"/>
  <c r="M18" i="18"/>
  <c r="K18" i="18"/>
  <c r="J18" i="18"/>
  <c r="I18" i="18"/>
  <c r="H18" i="18"/>
  <c r="F18" i="18"/>
  <c r="G18" i="18" s="1"/>
  <c r="M17" i="18"/>
  <c r="J17" i="18"/>
  <c r="K17" i="18" s="1"/>
  <c r="H17" i="18"/>
  <c r="I17" i="18" s="1"/>
  <c r="F17" i="18"/>
  <c r="G17" i="18" s="1"/>
  <c r="J16" i="18"/>
  <c r="K16" i="18" s="1"/>
  <c r="I16" i="18"/>
  <c r="H16" i="18"/>
  <c r="G16" i="18"/>
  <c r="M16" i="18" s="1"/>
  <c r="F16" i="18"/>
  <c r="J15" i="18"/>
  <c r="K15" i="18" s="1"/>
  <c r="I15" i="18"/>
  <c r="H15" i="18"/>
  <c r="F15" i="18"/>
  <c r="G15" i="18" s="1"/>
  <c r="I11" i="18"/>
  <c r="E34" i="17"/>
  <c r="E33" i="17"/>
  <c r="E26" i="17"/>
  <c r="K31" i="17" s="1"/>
  <c r="M25" i="17"/>
  <c r="K25" i="17"/>
  <c r="J25" i="17"/>
  <c r="H25" i="17"/>
  <c r="I25" i="17" s="1"/>
  <c r="F25" i="17"/>
  <c r="G25" i="17" s="1"/>
  <c r="M24" i="17"/>
  <c r="J24" i="17"/>
  <c r="K24" i="17" s="1"/>
  <c r="H24" i="17"/>
  <c r="I24" i="17" s="1"/>
  <c r="F24" i="17"/>
  <c r="G24" i="17" s="1"/>
  <c r="M23" i="17"/>
  <c r="J23" i="17"/>
  <c r="K23" i="17" s="1"/>
  <c r="I23" i="17"/>
  <c r="H23" i="17"/>
  <c r="F23" i="17"/>
  <c r="G23" i="17" s="1"/>
  <c r="M22" i="17"/>
  <c r="K22" i="17"/>
  <c r="J22" i="17"/>
  <c r="I22" i="17"/>
  <c r="H22" i="17"/>
  <c r="F22" i="17"/>
  <c r="G22" i="17" s="1"/>
  <c r="M21" i="17"/>
  <c r="J21" i="17"/>
  <c r="K21" i="17" s="1"/>
  <c r="H21" i="17"/>
  <c r="I21" i="17" s="1"/>
  <c r="F21" i="17"/>
  <c r="G21" i="17" s="1"/>
  <c r="M20" i="17"/>
  <c r="J20" i="17"/>
  <c r="K20" i="17" s="1"/>
  <c r="H20" i="17"/>
  <c r="I20" i="17" s="1"/>
  <c r="G20" i="17"/>
  <c r="F20" i="17"/>
  <c r="M19" i="17"/>
  <c r="J19" i="17"/>
  <c r="K19" i="17" s="1"/>
  <c r="H19" i="17"/>
  <c r="I19" i="17" s="1"/>
  <c r="F19" i="17"/>
  <c r="G19" i="17" s="1"/>
  <c r="M18" i="17"/>
  <c r="J18" i="17"/>
  <c r="K18" i="17" s="1"/>
  <c r="H18" i="17"/>
  <c r="I18" i="17" s="1"/>
  <c r="F18" i="17"/>
  <c r="G18" i="17" s="1"/>
  <c r="M17" i="17"/>
  <c r="K17" i="17"/>
  <c r="J17" i="17"/>
  <c r="H17" i="17"/>
  <c r="I17" i="17" s="1"/>
  <c r="G17" i="17"/>
  <c r="F17" i="17"/>
  <c r="M16" i="17"/>
  <c r="K16" i="17"/>
  <c r="J16" i="17"/>
  <c r="H16" i="17"/>
  <c r="I16" i="17" s="1"/>
  <c r="F16" i="17"/>
  <c r="G16" i="17" s="1"/>
  <c r="M15" i="17"/>
  <c r="J15" i="17"/>
  <c r="K15" i="17" s="1"/>
  <c r="I15" i="17"/>
  <c r="H15" i="17"/>
  <c r="F15" i="17"/>
  <c r="G15" i="17" s="1"/>
  <c r="I11" i="17"/>
  <c r="E34" i="16"/>
  <c r="E33" i="16"/>
  <c r="E26" i="16"/>
  <c r="M25" i="16"/>
  <c r="J25" i="16"/>
  <c r="K25" i="16" s="1"/>
  <c r="H25" i="16"/>
  <c r="I25" i="16" s="1"/>
  <c r="F25" i="16"/>
  <c r="G25" i="16" s="1"/>
  <c r="M24" i="16"/>
  <c r="J24" i="16"/>
  <c r="K24" i="16" s="1"/>
  <c r="H24" i="16"/>
  <c r="I24" i="16" s="1"/>
  <c r="G24" i="16"/>
  <c r="F24" i="16"/>
  <c r="M23" i="16"/>
  <c r="K23" i="16"/>
  <c r="J23" i="16"/>
  <c r="H23" i="16"/>
  <c r="I23" i="16" s="1"/>
  <c r="F23" i="16"/>
  <c r="G23" i="16" s="1"/>
  <c r="M22" i="16"/>
  <c r="K22" i="16"/>
  <c r="J22" i="16"/>
  <c r="H22" i="16"/>
  <c r="I22" i="16" s="1"/>
  <c r="F22" i="16"/>
  <c r="G22" i="16" s="1"/>
  <c r="M21" i="16"/>
  <c r="J21" i="16"/>
  <c r="K21" i="16" s="1"/>
  <c r="H21" i="16"/>
  <c r="I21" i="16" s="1"/>
  <c r="F21" i="16"/>
  <c r="G21" i="16" s="1"/>
  <c r="M20" i="16"/>
  <c r="J20" i="16"/>
  <c r="K20" i="16" s="1"/>
  <c r="I20" i="16"/>
  <c r="H20" i="16"/>
  <c r="F20" i="16"/>
  <c r="G20" i="16" s="1"/>
  <c r="M19" i="16"/>
  <c r="K19" i="16"/>
  <c r="J19" i="16"/>
  <c r="H19" i="16"/>
  <c r="I19" i="16" s="1"/>
  <c r="F19" i="16"/>
  <c r="G19" i="16" s="1"/>
  <c r="M18" i="16"/>
  <c r="J18" i="16"/>
  <c r="K18" i="16" s="1"/>
  <c r="I18" i="16"/>
  <c r="H18" i="16"/>
  <c r="F18" i="16"/>
  <c r="G18" i="16" s="1"/>
  <c r="M17" i="16"/>
  <c r="J17" i="16"/>
  <c r="K17" i="16" s="1"/>
  <c r="H17" i="16"/>
  <c r="I17" i="16" s="1"/>
  <c r="F17" i="16"/>
  <c r="G17" i="16" s="1"/>
  <c r="M16" i="16"/>
  <c r="J16" i="16"/>
  <c r="K16" i="16" s="1"/>
  <c r="H16" i="16"/>
  <c r="I16" i="16" s="1"/>
  <c r="F16" i="16"/>
  <c r="G16" i="16" s="1"/>
  <c r="M15" i="16"/>
  <c r="J15" i="16"/>
  <c r="K15" i="16" s="1"/>
  <c r="H15" i="16"/>
  <c r="I15" i="16" s="1"/>
  <c r="F15" i="16"/>
  <c r="G15" i="16" s="1"/>
  <c r="I11" i="16"/>
  <c r="M26" i="16" l="1"/>
  <c r="M26" i="17"/>
  <c r="K163" i="29"/>
  <c r="M163" i="29"/>
  <c r="K157" i="29"/>
  <c r="M14" i="29"/>
  <c r="M157" i="29" s="1"/>
  <c r="M71" i="29"/>
  <c r="M27" i="29"/>
  <c r="K26" i="16"/>
  <c r="K34" i="16" s="1"/>
  <c r="I26" i="17"/>
  <c r="K33" i="17" s="1"/>
  <c r="K35" i="17" s="1"/>
  <c r="G26" i="17"/>
  <c r="K32" i="17" s="1"/>
  <c r="G26" i="18"/>
  <c r="K32" i="18" s="1"/>
  <c r="M15" i="18"/>
  <c r="M26" i="18" s="1"/>
  <c r="G26" i="16"/>
  <c r="K26" i="18"/>
  <c r="K34" i="18" s="1"/>
  <c r="K35" i="18" s="1"/>
  <c r="I26" i="16"/>
  <c r="K33" i="16" s="1"/>
  <c r="K35" i="16" s="1"/>
  <c r="I26" i="18"/>
  <c r="K33" i="18" s="1"/>
  <c r="K26" i="17"/>
  <c r="K34" i="17" s="1"/>
  <c r="J172" i="29" l="1"/>
  <c r="M172" i="29" s="1"/>
  <c r="I163" i="29"/>
  <c r="K39" i="16"/>
  <c r="E42" i="16" s="1"/>
  <c r="K39" i="17"/>
  <c r="E42" i="17" s="1"/>
  <c r="K39" i="18"/>
  <c r="E42" i="18" s="1"/>
  <c r="O163" i="29" l="1"/>
  <c r="P163" i="29" s="1"/>
  <c r="K167"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78BDFF7B-9699-444A-BBEC-9B3EA4E66A18}">
      <text>
        <r>
          <rPr>
            <sz val="9"/>
            <color indexed="81"/>
            <rFont val="MS P ゴシック"/>
            <family val="3"/>
            <charset val="128"/>
          </rPr>
          <t xml:space="preserve">0.8～3.2馬力がある場合、
「1」が立つ
</t>
        </r>
      </text>
    </comment>
    <comment ref="F14" authorId="0" shapeId="0" xr:uid="{ADD1C148-9E13-4801-A35B-6364B1DE7D36}">
      <text>
        <r>
          <rPr>
            <b/>
            <sz val="9"/>
            <color indexed="81"/>
            <rFont val="MS P ゴシック"/>
            <family val="3"/>
            <charset val="128"/>
          </rPr>
          <t>実測データ
　+電流アップ分
　(ﾅﾉｲｰ・ｽｲﾝｸﾞ)</t>
        </r>
      </text>
    </comment>
    <comment ref="F15" authorId="0" shapeId="0" xr:uid="{E83C37E0-62D1-495D-B635-F25A706BC192}">
      <text>
        <r>
          <rPr>
            <b/>
            <sz val="9"/>
            <color indexed="81"/>
            <rFont val="MS P ゴシック"/>
            <family val="3"/>
            <charset val="128"/>
          </rPr>
          <t>仕様値表
　最大電流(A)</t>
        </r>
      </text>
    </comment>
    <comment ref="F34" authorId="0" shapeId="0" xr:uid="{65680C9C-D405-4F61-B2F6-E3F8657AFEB3}">
      <text>
        <r>
          <rPr>
            <b/>
            <sz val="9"/>
            <color indexed="81"/>
            <rFont val="MS P ゴシック"/>
            <family val="3"/>
            <charset val="128"/>
          </rPr>
          <t xml:space="preserve">ｶﾀﾛｸﾞ値
＋電力ｱｯﾌﾟ分
（ﾅﾉｲｰ/ｽｲﾝｸﾞ）
</t>
        </r>
      </text>
    </comment>
    <comment ref="F35" authorId="0" shapeId="0" xr:uid="{624B56C0-96EE-4664-A466-F1C79B991BC0}">
      <text>
        <r>
          <rPr>
            <b/>
            <sz val="9"/>
            <color indexed="81"/>
            <rFont val="MS P ゴシック"/>
            <family val="3"/>
            <charset val="128"/>
          </rPr>
          <t>ｶﾀﾛｸﾞ値
最大電流(A)</t>
        </r>
      </text>
    </comment>
    <comment ref="F56" authorId="0" shapeId="0" xr:uid="{FDD5C972-EA96-45D1-A307-34D1A966B993}">
      <text>
        <r>
          <rPr>
            <b/>
            <sz val="9"/>
            <color indexed="81"/>
            <rFont val="MS P ゴシック"/>
            <family val="3"/>
            <charset val="128"/>
          </rPr>
          <t>カタログ値から算出</t>
        </r>
      </text>
    </comment>
    <comment ref="F57" authorId="0" shapeId="0" xr:uid="{4FDF06BF-9132-4AA0-A41E-AC511B752387}">
      <text>
        <r>
          <rPr>
            <b/>
            <sz val="9"/>
            <color indexed="81"/>
            <rFont val="MS P ゴシック"/>
            <family val="3"/>
            <charset val="128"/>
          </rPr>
          <t>タップアップはEHP青山さんの資料から算出</t>
        </r>
      </text>
    </comment>
    <comment ref="F62" authorId="0" shapeId="0" xr:uid="{9D17CC51-A6E6-4B49-9A34-D149913E5BE9}">
      <text>
        <r>
          <rPr>
            <b/>
            <sz val="9"/>
            <color indexed="81"/>
            <rFont val="MS P ゴシック"/>
            <family val="3"/>
            <charset val="128"/>
          </rPr>
          <t>カタログ値から算出</t>
        </r>
      </text>
    </comment>
    <comment ref="F63" authorId="0" shapeId="0" xr:uid="{587DA2BD-0E3C-4C59-9D03-35667FD801C6}">
      <text>
        <r>
          <rPr>
            <b/>
            <sz val="9"/>
            <color indexed="81"/>
            <rFont val="MS P ゴシック"/>
            <family val="3"/>
            <charset val="128"/>
          </rPr>
          <t>タップアップはEHP青山さんの資料から算出</t>
        </r>
      </text>
    </comment>
    <comment ref="F66" authorId="0" shapeId="0" xr:uid="{D8B0D1B6-316D-4D97-8B16-2D9003B0FDE6}">
      <text>
        <r>
          <rPr>
            <b/>
            <sz val="9"/>
            <color indexed="81"/>
            <rFont val="MS P ゴシック"/>
            <family val="3"/>
            <charset val="128"/>
          </rPr>
          <t>カタログ値から算出</t>
        </r>
      </text>
    </comment>
    <comment ref="F67" authorId="0" shapeId="0" xr:uid="{4F42C903-506A-4ED4-A265-992AB5F56B73}">
      <text>
        <r>
          <rPr>
            <b/>
            <sz val="9"/>
            <color indexed="81"/>
            <rFont val="MS P ゴシック"/>
            <family val="3"/>
            <charset val="128"/>
          </rPr>
          <t>タップアップはEHP上野さんの資料から算出</t>
        </r>
      </text>
    </comment>
    <comment ref="F78" authorId="0" shapeId="0" xr:uid="{E3293866-B5CC-4F0B-9449-B924DB504C06}">
      <text>
        <r>
          <rPr>
            <b/>
            <sz val="9"/>
            <color indexed="81"/>
            <rFont val="MS P ゴシック"/>
            <family val="3"/>
            <charset val="128"/>
          </rPr>
          <t>カタログ値から算出</t>
        </r>
      </text>
    </comment>
    <comment ref="F79" authorId="0" shapeId="0" xr:uid="{22C3560A-2F2E-4930-AC54-B6542E2542AB}">
      <text>
        <r>
          <rPr>
            <b/>
            <sz val="9"/>
            <color indexed="81"/>
            <rFont val="MS P ゴシック"/>
            <family val="3"/>
            <charset val="128"/>
          </rPr>
          <t>タップアップはEHP上野さんの資料から算出</t>
        </r>
      </text>
    </comment>
    <comment ref="F90" authorId="0" shapeId="0" xr:uid="{A4B3D7F6-5F13-4C51-B961-E49248BA9CDA}">
      <text>
        <r>
          <rPr>
            <b/>
            <sz val="9"/>
            <color indexed="81"/>
            <rFont val="MS P ゴシック"/>
            <family val="3"/>
            <charset val="128"/>
          </rPr>
          <t>カタログ値から算出</t>
        </r>
      </text>
    </comment>
    <comment ref="F91" authorId="0" shapeId="0" xr:uid="{2B07C45D-EC50-4357-964B-F7809553C458}">
      <text>
        <r>
          <rPr>
            <b/>
            <sz val="9"/>
            <color indexed="81"/>
            <rFont val="MS P ゴシック"/>
            <family val="3"/>
            <charset val="128"/>
          </rPr>
          <t>タップアップは、VRF森宗さんの資料から算出。</t>
        </r>
      </text>
    </comment>
    <comment ref="F96" authorId="0" shapeId="0" xr:uid="{ACAA809E-1BED-44B6-809F-88F206CAFFC8}">
      <text>
        <r>
          <rPr>
            <b/>
            <sz val="9"/>
            <color indexed="81"/>
            <rFont val="MS P ゴシック"/>
            <family val="3"/>
            <charset val="128"/>
          </rPr>
          <t>カタログ値から算出</t>
        </r>
      </text>
    </comment>
    <comment ref="F97" authorId="0" shapeId="0" xr:uid="{50B33D8A-27F2-4E98-AAF2-C97F2256732A}">
      <text>
        <r>
          <rPr>
            <b/>
            <sz val="9"/>
            <color indexed="81"/>
            <rFont val="MS P ゴシック"/>
            <family val="3"/>
            <charset val="128"/>
          </rPr>
          <t>タップアップはEHP上野さんの資料から算出</t>
        </r>
      </text>
    </comment>
    <comment ref="F108" authorId="0" shapeId="0" xr:uid="{DDE878A5-384F-42EB-839F-9F24DC8FF755}">
      <text>
        <r>
          <rPr>
            <b/>
            <sz val="9"/>
            <color indexed="81"/>
            <rFont val="MS P ゴシック"/>
            <family val="3"/>
            <charset val="128"/>
          </rPr>
          <t>カタログ値から算出</t>
        </r>
      </text>
    </comment>
    <comment ref="F109" authorId="0" shapeId="0" xr:uid="{87D6EA6C-6282-4BC3-B687-DC1C0FB97395}">
      <text>
        <r>
          <rPr>
            <b/>
            <sz val="9"/>
            <color indexed="81"/>
            <rFont val="MS P ゴシック"/>
            <family val="3"/>
            <charset val="128"/>
          </rPr>
          <t>タップアップはVRF森宗さんの資料から算出</t>
        </r>
      </text>
    </comment>
    <comment ref="F114" authorId="0" shapeId="0" xr:uid="{378AB3A5-8E83-4B1D-B659-176B2136A695}">
      <text>
        <r>
          <rPr>
            <b/>
            <sz val="9"/>
            <color indexed="81"/>
            <rFont val="MS P ゴシック"/>
            <family val="3"/>
            <charset val="128"/>
          </rPr>
          <t xml:space="preserve">カタログ値から、一律1.1倍して算出。
</t>
        </r>
      </text>
    </comment>
    <comment ref="F115" authorId="0" shapeId="0" xr:uid="{F6C1286D-CBEF-4E4C-8602-8AEACF452FB9}">
      <text>
        <r>
          <rPr>
            <b/>
            <sz val="9"/>
            <color indexed="81"/>
            <rFont val="MS P ゴシック"/>
            <family val="3"/>
            <charset val="128"/>
          </rPr>
          <t>1.6馬力と同値</t>
        </r>
      </text>
    </comment>
    <comment ref="F134" authorId="0" shapeId="0" xr:uid="{338A2890-3CC4-4FF7-A41C-792CECB32C7B}">
      <text>
        <r>
          <rPr>
            <b/>
            <sz val="9"/>
            <color indexed="81"/>
            <rFont val="MS P ゴシック"/>
            <family val="3"/>
            <charset val="128"/>
          </rPr>
          <t xml:space="preserve">カタログ値から、一律1.1倍して算出。
</t>
        </r>
      </text>
    </comment>
    <comment ref="F135" authorId="0" shapeId="0" xr:uid="{8B5E4CC6-42C1-4CC8-9AC8-D54994D326E9}">
      <text>
        <r>
          <rPr>
            <b/>
            <sz val="9"/>
            <color indexed="81"/>
            <rFont val="MS P ゴシック"/>
            <family val="3"/>
            <charset val="128"/>
          </rPr>
          <t>タップアップは、VRF杉本さんの資料から、一律1.1倍して算出。</t>
        </r>
      </text>
    </comment>
    <comment ref="F152" authorId="0" shapeId="0" xr:uid="{0BC1B2AB-5FFF-426E-AB01-85D5647C15BA}">
      <text>
        <r>
          <rPr>
            <b/>
            <sz val="9"/>
            <color indexed="81"/>
            <rFont val="MS P ゴシック"/>
            <family val="3"/>
            <charset val="128"/>
          </rPr>
          <t>カタログ値から算出</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3" authorId="0" shapeId="0" xr:uid="{9A24C553-764E-4691-96CD-C665AC3DECE1}">
      <text>
        <r>
          <rPr>
            <sz val="9"/>
            <color indexed="81"/>
            <rFont val="MS P ゴシック"/>
            <family val="3"/>
            <charset val="128"/>
          </rPr>
          <t xml:space="preserve">0.8～3.2馬力がある場合、
「1」が立つ
</t>
        </r>
      </text>
    </comment>
    <comment ref="F14" authorId="0" shapeId="0" xr:uid="{67A807B5-EB22-43CA-B0AA-6CFB9CEA181C}">
      <text>
        <r>
          <rPr>
            <b/>
            <sz val="9"/>
            <color indexed="81"/>
            <rFont val="MS P ゴシック"/>
            <family val="3"/>
            <charset val="128"/>
          </rPr>
          <t>実測データ
　+電流アップ分
　(ﾅﾉｲｰ・ｽｲﾝｸﾞ)</t>
        </r>
      </text>
    </comment>
    <comment ref="F15" authorId="0" shapeId="0" xr:uid="{D02A7036-F19D-4E4F-B5D0-DF6B5DDF2849}">
      <text>
        <r>
          <rPr>
            <b/>
            <sz val="9"/>
            <color indexed="81"/>
            <rFont val="MS P ゴシック"/>
            <family val="3"/>
            <charset val="128"/>
          </rPr>
          <t>仕様値表
　最大電流(A)</t>
        </r>
      </text>
    </comment>
    <comment ref="F34" authorId="0" shapeId="0" xr:uid="{02A1C0F7-4B20-4161-AA1D-23D089C73375}">
      <text>
        <r>
          <rPr>
            <b/>
            <sz val="9"/>
            <color indexed="81"/>
            <rFont val="MS P ゴシック"/>
            <family val="3"/>
            <charset val="128"/>
          </rPr>
          <t xml:space="preserve">ｶﾀﾛｸﾞ値
＋電力ｱｯﾌﾟ分
（ﾅﾉｲｰ/ｽｲﾝｸﾞ）
</t>
        </r>
      </text>
    </comment>
    <comment ref="F35" authorId="0" shapeId="0" xr:uid="{0F34E838-4941-4E6C-AFD5-2CA7D23FCD2D}">
      <text>
        <r>
          <rPr>
            <b/>
            <sz val="9"/>
            <color indexed="81"/>
            <rFont val="MS P ゴシック"/>
            <family val="3"/>
            <charset val="128"/>
          </rPr>
          <t>ｶﾀﾛｸﾞ値
最大電流(A)</t>
        </r>
      </text>
    </comment>
    <comment ref="F56" authorId="0" shapeId="0" xr:uid="{77D99710-8DC5-46E3-8080-CC69D25C77B4}">
      <text>
        <r>
          <rPr>
            <b/>
            <sz val="9"/>
            <color indexed="81"/>
            <rFont val="MS P ゴシック"/>
            <family val="3"/>
            <charset val="128"/>
          </rPr>
          <t>カタログ値から算出</t>
        </r>
      </text>
    </comment>
    <comment ref="F57" authorId="0" shapeId="0" xr:uid="{052ECE9A-8C60-4657-A19D-22FF68FCBAB4}">
      <text>
        <r>
          <rPr>
            <b/>
            <sz val="9"/>
            <color indexed="81"/>
            <rFont val="MS P ゴシック"/>
            <family val="3"/>
            <charset val="128"/>
          </rPr>
          <t>タップアップはEHP青山さんの資料から算出</t>
        </r>
      </text>
    </comment>
    <comment ref="F62" authorId="0" shapeId="0" xr:uid="{17732238-AE3B-4C83-8666-9C1FE29A90DE}">
      <text>
        <r>
          <rPr>
            <b/>
            <sz val="9"/>
            <color indexed="81"/>
            <rFont val="MS P ゴシック"/>
            <family val="3"/>
            <charset val="128"/>
          </rPr>
          <t>カタログ値から算出</t>
        </r>
      </text>
    </comment>
    <comment ref="F63" authorId="0" shapeId="0" xr:uid="{29A4A79B-FC1F-4038-AB88-4B0CE825B123}">
      <text>
        <r>
          <rPr>
            <b/>
            <sz val="9"/>
            <color indexed="81"/>
            <rFont val="MS P ゴシック"/>
            <family val="3"/>
            <charset val="128"/>
          </rPr>
          <t>タップアップはEHP青山さんの資料から算出</t>
        </r>
      </text>
    </comment>
    <comment ref="F66" authorId="0" shapeId="0" xr:uid="{076942E8-2D38-4FA7-B490-D3A52BC17421}">
      <text>
        <r>
          <rPr>
            <b/>
            <sz val="9"/>
            <color indexed="81"/>
            <rFont val="MS P ゴシック"/>
            <family val="3"/>
            <charset val="128"/>
          </rPr>
          <t>カタログ値から算出</t>
        </r>
      </text>
    </comment>
    <comment ref="F67" authorId="0" shapeId="0" xr:uid="{DA2E9914-B5ED-4E00-B7A8-A892B7F98798}">
      <text>
        <r>
          <rPr>
            <b/>
            <sz val="9"/>
            <color indexed="81"/>
            <rFont val="MS P ゴシック"/>
            <family val="3"/>
            <charset val="128"/>
          </rPr>
          <t>タップアップはEHP上野さんの資料から算出</t>
        </r>
      </text>
    </comment>
    <comment ref="F78" authorId="0" shapeId="0" xr:uid="{E50FF04C-1F3A-43D7-9C9B-857D61D36CEA}">
      <text>
        <r>
          <rPr>
            <b/>
            <sz val="9"/>
            <color indexed="81"/>
            <rFont val="MS P ゴシック"/>
            <family val="3"/>
            <charset val="128"/>
          </rPr>
          <t>カタログ値から算出</t>
        </r>
      </text>
    </comment>
    <comment ref="F79" authorId="0" shapeId="0" xr:uid="{B3BCC441-377F-448F-9278-95023AE1ABC6}">
      <text>
        <r>
          <rPr>
            <b/>
            <sz val="9"/>
            <color indexed="81"/>
            <rFont val="MS P ゴシック"/>
            <family val="3"/>
            <charset val="128"/>
          </rPr>
          <t>タップアップはEHP上野さんの資料から算出</t>
        </r>
      </text>
    </comment>
    <comment ref="F90" authorId="0" shapeId="0" xr:uid="{CF4D7508-D951-416D-B7B0-E5013C91E30B}">
      <text>
        <r>
          <rPr>
            <b/>
            <sz val="9"/>
            <color indexed="81"/>
            <rFont val="MS P ゴシック"/>
            <family val="3"/>
            <charset val="128"/>
          </rPr>
          <t>カタログ値から算出</t>
        </r>
      </text>
    </comment>
    <comment ref="F91" authorId="0" shapeId="0" xr:uid="{61BF7B02-DA8A-48D3-B100-DA80EA313799}">
      <text>
        <r>
          <rPr>
            <b/>
            <sz val="9"/>
            <color indexed="81"/>
            <rFont val="MS P ゴシック"/>
            <family val="3"/>
            <charset val="128"/>
          </rPr>
          <t>タップアップは、VRF森宗さんの資料から算出。</t>
        </r>
      </text>
    </comment>
    <comment ref="F96" authorId="0" shapeId="0" xr:uid="{1A0AF380-A77E-4A00-82B1-3A42CAA49681}">
      <text>
        <r>
          <rPr>
            <b/>
            <sz val="9"/>
            <color indexed="81"/>
            <rFont val="MS P ゴシック"/>
            <family val="3"/>
            <charset val="128"/>
          </rPr>
          <t>カタログ値から算出</t>
        </r>
      </text>
    </comment>
    <comment ref="F97" authorId="0" shapeId="0" xr:uid="{702BCBB9-A91F-4EF4-BE11-9D73C53B84B4}">
      <text>
        <r>
          <rPr>
            <b/>
            <sz val="9"/>
            <color indexed="81"/>
            <rFont val="MS P ゴシック"/>
            <family val="3"/>
            <charset val="128"/>
          </rPr>
          <t>タップアップはEHP上野さんの資料から算出</t>
        </r>
      </text>
    </comment>
    <comment ref="F108" authorId="0" shapeId="0" xr:uid="{BDB2A6A2-7CB0-43DF-8C2C-3368AFF3EE4B}">
      <text>
        <r>
          <rPr>
            <b/>
            <sz val="9"/>
            <color indexed="81"/>
            <rFont val="MS P ゴシック"/>
            <family val="3"/>
            <charset val="128"/>
          </rPr>
          <t>カタログ値から算出</t>
        </r>
      </text>
    </comment>
    <comment ref="F109" authorId="0" shapeId="0" xr:uid="{E5ADD870-32F0-42CA-80E4-AB093994DEB0}">
      <text>
        <r>
          <rPr>
            <b/>
            <sz val="9"/>
            <color indexed="81"/>
            <rFont val="MS P ゴシック"/>
            <family val="3"/>
            <charset val="128"/>
          </rPr>
          <t>タップアップはVRF森宗さんの資料から算出</t>
        </r>
      </text>
    </comment>
    <comment ref="F114" authorId="0" shapeId="0" xr:uid="{9D88AC90-409E-42EC-9C21-AD84B90E1398}">
      <text>
        <r>
          <rPr>
            <b/>
            <sz val="9"/>
            <color indexed="81"/>
            <rFont val="MS P ゴシック"/>
            <family val="3"/>
            <charset val="128"/>
          </rPr>
          <t xml:space="preserve">カタログ値から、一律1.1倍して算出。
</t>
        </r>
      </text>
    </comment>
    <comment ref="F115" authorId="0" shapeId="0" xr:uid="{2AD01A3C-DE50-4132-9E93-5E4AFB28B8C4}">
      <text>
        <r>
          <rPr>
            <b/>
            <sz val="9"/>
            <color indexed="81"/>
            <rFont val="MS P ゴシック"/>
            <family val="3"/>
            <charset val="128"/>
          </rPr>
          <t>1.6馬力と同値</t>
        </r>
      </text>
    </comment>
    <comment ref="F134" authorId="0" shapeId="0" xr:uid="{700E9BE5-560A-4CEC-83CB-24F54EA7C665}">
      <text>
        <r>
          <rPr>
            <b/>
            <sz val="9"/>
            <color indexed="81"/>
            <rFont val="MS P ゴシック"/>
            <family val="3"/>
            <charset val="128"/>
          </rPr>
          <t xml:space="preserve">カタログ値から、一律1.1倍して算出。
</t>
        </r>
      </text>
    </comment>
    <comment ref="F135" authorId="0" shapeId="0" xr:uid="{D9CC019A-4EEB-49F6-B0BC-514EFA81BA96}">
      <text>
        <r>
          <rPr>
            <b/>
            <sz val="9"/>
            <color indexed="81"/>
            <rFont val="MS P ゴシック"/>
            <family val="3"/>
            <charset val="128"/>
          </rPr>
          <t>タップアップは、VRF杉本さんの資料から、一律1.1倍して算出。</t>
        </r>
      </text>
    </comment>
    <comment ref="F152" authorId="0" shapeId="0" xr:uid="{733684FE-C295-46C3-8661-A266B241922C}">
      <text>
        <r>
          <rPr>
            <b/>
            <sz val="9"/>
            <color indexed="81"/>
            <rFont val="MS P ゴシック"/>
            <family val="3"/>
            <charset val="128"/>
          </rPr>
          <t>カタログ値から算出</t>
        </r>
      </text>
    </comment>
  </commentList>
</comments>
</file>

<file path=xl/sharedStrings.xml><?xml version="1.0" encoding="utf-8"?>
<sst xmlns="http://schemas.openxmlformats.org/spreadsheetml/2006/main" count="984" uniqueCount="311">
  <si>
    <t>型式</t>
    <rPh sb="0" eb="2">
      <t>カタシキ</t>
    </rPh>
    <phoneticPr fontId="1"/>
  </si>
  <si>
    <t>判定基準</t>
    <rPh sb="0" eb="2">
      <t>ハンテイ</t>
    </rPh>
    <rPh sb="2" eb="4">
      <t>キジュン</t>
    </rPh>
    <phoneticPr fontId="1"/>
  </si>
  <si>
    <t>AXHP45MA</t>
    <phoneticPr fontId="1"/>
  </si>
  <si>
    <t>AXHP56MA</t>
    <phoneticPr fontId="1"/>
  </si>
  <si>
    <t>AXHP71MA</t>
    <phoneticPr fontId="1"/>
  </si>
  <si>
    <t>AXHP80MA</t>
    <phoneticPr fontId="1"/>
  </si>
  <si>
    <t>AXHP90MA</t>
    <phoneticPr fontId="1"/>
  </si>
  <si>
    <t>AXHP112MA</t>
    <phoneticPr fontId="1"/>
  </si>
  <si>
    <t>AXHP140MA</t>
    <phoneticPr fontId="1"/>
  </si>
  <si>
    <t>AXHP160MA</t>
    <phoneticPr fontId="1"/>
  </si>
  <si>
    <t>AXHP71M</t>
    <phoneticPr fontId="1"/>
  </si>
  <si>
    <t>AXHP80M</t>
    <phoneticPr fontId="1"/>
  </si>
  <si>
    <t>AXHP90M</t>
    <phoneticPr fontId="1"/>
  </si>
  <si>
    <t>AXHP112M</t>
    <phoneticPr fontId="1"/>
  </si>
  <si>
    <t>AXHP140M</t>
    <phoneticPr fontId="1"/>
  </si>
  <si>
    <t>AXHP160M</t>
    <phoneticPr fontId="1"/>
  </si>
  <si>
    <t>台数</t>
    <rPh sb="0" eb="2">
      <t>ダイスウ</t>
    </rPh>
    <phoneticPr fontId="1"/>
  </si>
  <si>
    <t>計</t>
    <rPh sb="0" eb="1">
      <t>ケイ</t>
    </rPh>
    <phoneticPr fontId="1"/>
  </si>
  <si>
    <t>項目</t>
    <rPh sb="0" eb="2">
      <t>コウモク</t>
    </rPh>
    <phoneticPr fontId="1"/>
  </si>
  <si>
    <t>ABGP560F2ND</t>
  </si>
  <si>
    <t>冷房能力(ｋW)</t>
    <rPh sb="0" eb="2">
      <t>レイボウ</t>
    </rPh>
    <rPh sb="2" eb="4">
      <t>ノウリョク</t>
    </rPh>
    <phoneticPr fontId="1"/>
  </si>
  <si>
    <t>突入電流A</t>
    <rPh sb="0" eb="2">
      <t>トツニュウ</t>
    </rPh>
    <rPh sb="2" eb="4">
      <t>デンリュウ</t>
    </rPh>
    <phoneticPr fontId="1"/>
  </si>
  <si>
    <t>運転電流（50Hz)A</t>
    <rPh sb="0" eb="2">
      <t>ウンテン</t>
    </rPh>
    <rPh sb="2" eb="4">
      <t>デンリュウ</t>
    </rPh>
    <phoneticPr fontId="1"/>
  </si>
  <si>
    <t>運転電流（60Hz)A</t>
    <rPh sb="0" eb="2">
      <t>ウンテン</t>
    </rPh>
    <rPh sb="2" eb="4">
      <t>デンリュウ</t>
    </rPh>
    <phoneticPr fontId="1"/>
  </si>
  <si>
    <t>室内機名称</t>
    <rPh sb="0" eb="3">
      <t>シツナイキ</t>
    </rPh>
    <rPh sb="3" eb="5">
      <t>メイショウ</t>
    </rPh>
    <phoneticPr fontId="1"/>
  </si>
  <si>
    <t>ラウンドフロータイプ</t>
  </si>
  <si>
    <t>ラウンドフロータイプ</t>
    <phoneticPr fontId="1"/>
  </si>
  <si>
    <t>S-ラウンドフロータイプ</t>
  </si>
  <si>
    <t>S-ラウンドフロータイプ</t>
    <phoneticPr fontId="1"/>
  </si>
  <si>
    <t>ダブルフロータイプ</t>
  </si>
  <si>
    <t>ダブルフロータイプ</t>
    <phoneticPr fontId="1"/>
  </si>
  <si>
    <t>天井吊形</t>
    <rPh sb="0" eb="2">
      <t>テンジョウ</t>
    </rPh>
    <rPh sb="2" eb="3">
      <t>ツリ</t>
    </rPh>
    <rPh sb="3" eb="4">
      <t>ケイ</t>
    </rPh>
    <phoneticPr fontId="1"/>
  </si>
  <si>
    <t>シングルフロータイプ</t>
  </si>
  <si>
    <t>シングルフロータイプ</t>
    <phoneticPr fontId="1"/>
  </si>
  <si>
    <t>天井埋込ダクト形</t>
    <rPh sb="0" eb="2">
      <t>テンジョウ</t>
    </rPh>
    <rPh sb="2" eb="4">
      <t>ウメコミ</t>
    </rPh>
    <rPh sb="7" eb="8">
      <t>ケイ</t>
    </rPh>
    <phoneticPr fontId="1"/>
  </si>
  <si>
    <t>運転電流(A)</t>
    <rPh sb="0" eb="2">
      <t>ウンテン</t>
    </rPh>
    <rPh sb="2" eb="4">
      <t>デンリュウ</t>
    </rPh>
    <phoneticPr fontId="1"/>
  </si>
  <si>
    <t>〇</t>
    <phoneticPr fontId="1"/>
  </si>
  <si>
    <t>突入電流計(A)</t>
    <rPh sb="0" eb="2">
      <t>トツニュウ</t>
    </rPh>
    <rPh sb="2" eb="4">
      <t>デンリュウ</t>
    </rPh>
    <rPh sb="4" eb="5">
      <t>ケイ</t>
    </rPh>
    <phoneticPr fontId="1"/>
  </si>
  <si>
    <t>運転電流計(A)</t>
    <rPh sb="0" eb="2">
      <t>ウンテン</t>
    </rPh>
    <rPh sb="2" eb="4">
      <t>デンリュウ</t>
    </rPh>
    <phoneticPr fontId="1"/>
  </si>
  <si>
    <t>能力計(kW)</t>
    <rPh sb="0" eb="2">
      <t>ノウリョク</t>
    </rPh>
    <rPh sb="2" eb="3">
      <t>ケイ</t>
    </rPh>
    <phoneticPr fontId="1"/>
  </si>
  <si>
    <t>突入電流(A)</t>
    <phoneticPr fontId="1"/>
  </si>
  <si>
    <t>周波数</t>
    <rPh sb="0" eb="3">
      <t>シュウハスウ</t>
    </rPh>
    <phoneticPr fontId="1"/>
  </si>
  <si>
    <t>Hz</t>
    <phoneticPr fontId="1"/>
  </si>
  <si>
    <t>室内機台数</t>
    <rPh sb="0" eb="3">
      <t>シツナイキ</t>
    </rPh>
    <rPh sb="3" eb="5">
      <t>ダイスウ</t>
    </rPh>
    <phoneticPr fontId="1"/>
  </si>
  <si>
    <t>能力(kW)</t>
    <phoneticPr fontId="1"/>
  </si>
  <si>
    <t>ABGP560F2NDE</t>
    <phoneticPr fontId="1"/>
  </si>
  <si>
    <t>室外機</t>
    <rPh sb="0" eb="3">
      <t>シツガイキ</t>
    </rPh>
    <phoneticPr fontId="1"/>
  </si>
  <si>
    <t>判定結果</t>
    <rPh sb="0" eb="2">
      <t>ハンテイ</t>
    </rPh>
    <rPh sb="2" eb="4">
      <t>ケッカ</t>
    </rPh>
    <phoneticPr fontId="1"/>
  </si>
  <si>
    <t>導入機種</t>
    <rPh sb="0" eb="2">
      <t>ドウニュウ</t>
    </rPh>
    <rPh sb="2" eb="4">
      <t>キシュ</t>
    </rPh>
    <phoneticPr fontId="1"/>
  </si>
  <si>
    <t>空調運転</t>
    <rPh sb="0" eb="2">
      <t>クウチョウ</t>
    </rPh>
    <rPh sb="2" eb="4">
      <t>ウンテン</t>
    </rPh>
    <phoneticPr fontId="1"/>
  </si>
  <si>
    <t>【判定結果】</t>
    <rPh sb="1" eb="3">
      <t>ハンテイ</t>
    </rPh>
    <rPh sb="3" eb="5">
      <t>ケッカ</t>
    </rPh>
    <phoneticPr fontId="1"/>
  </si>
  <si>
    <t>室内機も対象かどうか</t>
    <rPh sb="0" eb="3">
      <t>シツナイキ</t>
    </rPh>
    <rPh sb="4" eb="6">
      <t>タイショウ</t>
    </rPh>
    <phoneticPr fontId="1"/>
  </si>
  <si>
    <t>室外機＋室内機</t>
    <rPh sb="0" eb="3">
      <t>シツガイキ</t>
    </rPh>
    <rPh sb="4" eb="7">
      <t>シツナイキ</t>
    </rPh>
    <phoneticPr fontId="1"/>
  </si>
  <si>
    <t>室外機のみ</t>
    <rPh sb="0" eb="3">
      <t>シツガイキ</t>
    </rPh>
    <phoneticPr fontId="1"/>
  </si>
  <si>
    <t>遮断器容量(A)</t>
    <rPh sb="0" eb="3">
      <t>シャダンキ</t>
    </rPh>
    <rPh sb="3" eb="5">
      <t>ヨウリョウ</t>
    </rPh>
    <phoneticPr fontId="1"/>
  </si>
  <si>
    <t>電力負荷(kVA)</t>
    <rPh sb="0" eb="2">
      <t>デンリョク</t>
    </rPh>
    <rPh sb="2" eb="4">
      <t>フカ</t>
    </rPh>
    <phoneticPr fontId="1"/>
  </si>
  <si>
    <t>突入電流基準値(A)</t>
    <rPh sb="0" eb="4">
      <t>トツニュウデンリュウ</t>
    </rPh>
    <rPh sb="4" eb="7">
      <t>キジュンチ</t>
    </rPh>
    <phoneticPr fontId="1"/>
  </si>
  <si>
    <t>消費電流基準値(A)</t>
    <rPh sb="0" eb="2">
      <t>ショウヒ</t>
    </rPh>
    <rPh sb="2" eb="4">
      <t>デンリュウ</t>
    </rPh>
    <rPh sb="4" eb="7">
      <t>キジュンチ</t>
    </rPh>
    <phoneticPr fontId="1"/>
  </si>
  <si>
    <t>A</t>
    <phoneticPr fontId="1"/>
  </si>
  <si>
    <t>電力負荷</t>
    <phoneticPr fontId="1"/>
  </si>
  <si>
    <t>kVA以下</t>
    <rPh sb="3" eb="5">
      <t>イカ</t>
    </rPh>
    <phoneticPr fontId="1"/>
  </si>
  <si>
    <t>54.0～72.8kW(96.4～130%)</t>
    <phoneticPr fontId="1"/>
  </si>
  <si>
    <t>遮断器容量※</t>
    <rPh sb="0" eb="3">
      <t>シャダンキ</t>
    </rPh>
    <rPh sb="3" eb="5">
      <t>ヨウリョウ</t>
    </rPh>
    <phoneticPr fontId="1"/>
  </si>
  <si>
    <t>A以下</t>
    <phoneticPr fontId="1"/>
  </si>
  <si>
    <t>室外機台数</t>
    <rPh sb="0" eb="3">
      <t>シツガイキ</t>
    </rPh>
    <rPh sb="3" eb="5">
      <t>ダイスウ</t>
    </rPh>
    <phoneticPr fontId="1"/>
  </si>
  <si>
    <t>×</t>
    <phoneticPr fontId="1"/>
  </si>
  <si>
    <t>【条件入力欄】</t>
    <rPh sb="1" eb="3">
      <t>ジョウケン</t>
    </rPh>
    <rPh sb="3" eb="5">
      <t>ニュウリョク</t>
    </rPh>
    <rPh sb="5" eb="6">
      <t>ラン</t>
    </rPh>
    <phoneticPr fontId="1"/>
  </si>
  <si>
    <t>①室内機接続台数</t>
    <rPh sb="1" eb="4">
      <t>シツナイキ</t>
    </rPh>
    <rPh sb="4" eb="6">
      <t>セツゾク</t>
    </rPh>
    <rPh sb="6" eb="8">
      <t>ダイスウ</t>
    </rPh>
    <phoneticPr fontId="1"/>
  </si>
  <si>
    <t>②室内機接続容量</t>
    <rPh sb="4" eb="6">
      <t>セツゾク</t>
    </rPh>
    <rPh sb="6" eb="8">
      <t>ヨウリョウ</t>
    </rPh>
    <phoneticPr fontId="1"/>
  </si>
  <si>
    <t>③室内機突入電流</t>
    <rPh sb="4" eb="6">
      <t>トツニュウ</t>
    </rPh>
    <rPh sb="6" eb="8">
      <t>デンリュウ</t>
    </rPh>
    <phoneticPr fontId="1"/>
  </si>
  <si>
    <t>④室内機運転電流</t>
    <rPh sb="4" eb="6">
      <t>ウンテン</t>
    </rPh>
    <rPh sb="6" eb="8">
      <t>デンリュウ</t>
    </rPh>
    <phoneticPr fontId="1"/>
  </si>
  <si>
    <t>室内機</t>
    <rPh sb="0" eb="3">
      <t>シツナイキ</t>
    </rPh>
    <phoneticPr fontId="1"/>
  </si>
  <si>
    <t>4～11台</t>
    <rPh sb="4" eb="5">
      <t>ダイ</t>
    </rPh>
    <phoneticPr fontId="1"/>
  </si>
  <si>
    <t>①電源、電力負荷情報</t>
    <rPh sb="1" eb="3">
      <t>デンゲン</t>
    </rPh>
    <rPh sb="4" eb="6">
      <t>デンリョク</t>
    </rPh>
    <rPh sb="6" eb="8">
      <t>フカ</t>
    </rPh>
    <rPh sb="8" eb="10">
      <t>ジョウホウ</t>
    </rPh>
    <phoneticPr fontId="1"/>
  </si>
  <si>
    <t>②室内機接続可否判定用情報</t>
    <rPh sb="1" eb="4">
      <t>シツナイキ</t>
    </rPh>
    <rPh sb="4" eb="6">
      <t>セツゾク</t>
    </rPh>
    <rPh sb="6" eb="8">
      <t>カヒ</t>
    </rPh>
    <rPh sb="8" eb="10">
      <t>ハンテイ</t>
    </rPh>
    <rPh sb="10" eb="11">
      <t>ヨウ</t>
    </rPh>
    <rPh sb="11" eb="13">
      <t>ジョウホウ</t>
    </rPh>
    <phoneticPr fontId="1"/>
  </si>
  <si>
    <t>2.  補助金対象判定</t>
    <rPh sb="4" eb="7">
      <t>ホジョキン</t>
    </rPh>
    <rPh sb="7" eb="9">
      <t>タイショウ</t>
    </rPh>
    <rPh sb="9" eb="11">
      <t>ハンテイ</t>
    </rPh>
    <phoneticPr fontId="1"/>
  </si>
  <si>
    <t>1, 2　総合判定結果</t>
    <rPh sb="5" eb="7">
      <t>ソウゴウ</t>
    </rPh>
    <rPh sb="7" eb="9">
      <t>ハンテイ</t>
    </rPh>
    <rPh sb="9" eb="11">
      <t>ケッカ</t>
    </rPh>
    <phoneticPr fontId="1"/>
  </si>
  <si>
    <t>停電時利用</t>
    <rPh sb="0" eb="2">
      <t>テイデン</t>
    </rPh>
    <rPh sb="2" eb="3">
      <t>ジ</t>
    </rPh>
    <rPh sb="3" eb="5">
      <t>リヨウ</t>
    </rPh>
    <phoneticPr fontId="1"/>
  </si>
  <si>
    <t>停電時利用能力計</t>
    <rPh sb="3" eb="5">
      <t>リヨウ</t>
    </rPh>
    <rPh sb="5" eb="7">
      <t>ノウリョク</t>
    </rPh>
    <rPh sb="7" eb="8">
      <t>ケイ</t>
    </rPh>
    <phoneticPr fontId="1"/>
  </si>
  <si>
    <t>停電時利用</t>
    <rPh sb="3" eb="5">
      <t>リヨウ</t>
    </rPh>
    <phoneticPr fontId="1"/>
  </si>
  <si>
    <t>停電時利用室内機接続容量</t>
    <rPh sb="0" eb="2">
      <t>テイデン</t>
    </rPh>
    <rPh sb="2" eb="3">
      <t>ジ</t>
    </rPh>
    <rPh sb="3" eb="5">
      <t>リヨウ</t>
    </rPh>
    <rPh sb="5" eb="8">
      <t>シツナイキ</t>
    </rPh>
    <rPh sb="8" eb="10">
      <t>セツゾク</t>
    </rPh>
    <rPh sb="10" eb="12">
      <t>ヨウリョウ</t>
    </rPh>
    <phoneticPr fontId="1"/>
  </si>
  <si>
    <t>総合判定結果</t>
    <rPh sb="0" eb="2">
      <t>ソウゴウ</t>
    </rPh>
    <rPh sb="2" eb="4">
      <t>ハンテイ</t>
    </rPh>
    <rPh sb="4" eb="6">
      <t>ケッカ</t>
    </rPh>
    <phoneticPr fontId="1"/>
  </si>
  <si>
    <t>補助金対象判定</t>
    <rPh sb="0" eb="3">
      <t>ホジョキン</t>
    </rPh>
    <rPh sb="3" eb="5">
      <t>タイショウ</t>
    </rPh>
    <rPh sb="5" eb="7">
      <t>ハンテイ</t>
    </rPh>
    <phoneticPr fontId="1"/>
  </si>
  <si>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
  </si>
  <si>
    <t>※遮断器は停電時に照明などで使用する電力負荷用の遮断器。</t>
    <rPh sb="1" eb="4">
      <t>シャダンキ</t>
    </rPh>
    <rPh sb="18" eb="20">
      <t>デンリョク</t>
    </rPh>
    <rPh sb="20" eb="22">
      <t>フカ</t>
    </rPh>
    <rPh sb="22" eb="23">
      <t>ヨウ</t>
    </rPh>
    <rPh sb="24" eb="27">
      <t>シャダンキ</t>
    </rPh>
    <phoneticPr fontId="1"/>
  </si>
  <si>
    <t>〇　室内機入力欄の緑色ハッチングの全ての室内機が補助対象です。</t>
    <rPh sb="2" eb="5">
      <t>シツナイキ</t>
    </rPh>
    <rPh sb="9" eb="11">
      <t>ミドリイロ</t>
    </rPh>
    <rPh sb="17" eb="18">
      <t>スベ</t>
    </rPh>
    <rPh sb="20" eb="23">
      <t>シツナイキ</t>
    </rPh>
    <rPh sb="24" eb="26">
      <t>ホジョ</t>
    </rPh>
    <rPh sb="26" eb="28">
      <t>タイショウ</t>
    </rPh>
    <phoneticPr fontId="1"/>
  </si>
  <si>
    <t>条件付〇　停電時利用室内機が100%を超えるため100%以下に調整してください。もしくは100%を超える室内機は補助対象外として申請してください。</t>
    <rPh sb="0" eb="2">
      <t>ジョウケン</t>
    </rPh>
    <rPh sb="2" eb="3">
      <t>ツ</t>
    </rPh>
    <phoneticPr fontId="1"/>
  </si>
  <si>
    <t>AXHP45MJ</t>
    <phoneticPr fontId="1"/>
  </si>
  <si>
    <t>AXHP56MJ</t>
    <phoneticPr fontId="1"/>
  </si>
  <si>
    <t>AXHP71MJ</t>
    <phoneticPr fontId="1"/>
  </si>
  <si>
    <t>AXHP80MJ</t>
    <phoneticPr fontId="1"/>
  </si>
  <si>
    <t>AXHP90MJ</t>
    <phoneticPr fontId="1"/>
  </si>
  <si>
    <t>AXHP112MJ</t>
    <phoneticPr fontId="1"/>
  </si>
  <si>
    <t>AXHP140MJ</t>
    <phoneticPr fontId="1"/>
  </si>
  <si>
    <t>AXHP160MJ</t>
    <phoneticPr fontId="1"/>
  </si>
  <si>
    <r>
      <t xml:space="preserve">1. 接続室内機仕様 </t>
    </r>
    <r>
      <rPr>
        <sz val="11"/>
        <color theme="1"/>
        <rFont val="游ゴシック"/>
        <family val="3"/>
        <charset val="128"/>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
  </si>
  <si>
    <t>【対象室外機：GHPハイパワープラス　ABGP560F2ND,ABGP560F2NDE】</t>
    <rPh sb="1" eb="3">
      <t>タイショウ</t>
    </rPh>
    <rPh sb="3" eb="6">
      <t>シツガイキ</t>
    </rPh>
    <phoneticPr fontId="1"/>
  </si>
  <si>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6"/>
  </si>
  <si>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6"/>
  </si>
  <si>
    <t>停電時利用で接続容量100%（56.0kW)までは補助対象。停電時利用室内機で100%を超える場合は補助対象外。また、停電時利用しない室内機は対象外。</t>
    <phoneticPr fontId="1"/>
  </si>
  <si>
    <t>AXKP45CB</t>
    <phoneticPr fontId="1"/>
  </si>
  <si>
    <t>AXKP56CB</t>
    <phoneticPr fontId="1"/>
  </si>
  <si>
    <t>AXKP71CB</t>
    <phoneticPr fontId="1"/>
  </si>
  <si>
    <t>AXMP112CB</t>
    <phoneticPr fontId="1"/>
  </si>
  <si>
    <t>AXMP140CB</t>
    <phoneticPr fontId="1"/>
  </si>
  <si>
    <t>AXMP160CB</t>
    <phoneticPr fontId="1"/>
  </si>
  <si>
    <t>AXMP45CB</t>
    <phoneticPr fontId="1"/>
  </si>
  <si>
    <t>AXMP56CB</t>
    <phoneticPr fontId="1"/>
  </si>
  <si>
    <t>AXMP71CB</t>
    <phoneticPr fontId="1"/>
  </si>
  <si>
    <t>AXMP90CB</t>
    <phoneticPr fontId="1"/>
  </si>
  <si>
    <t>AXCP112CD</t>
    <phoneticPr fontId="1"/>
  </si>
  <si>
    <t>AXCP140CD</t>
    <phoneticPr fontId="1"/>
  </si>
  <si>
    <t>AXCP160CD</t>
    <phoneticPr fontId="1"/>
  </si>
  <si>
    <t>AXCP45CD</t>
    <phoneticPr fontId="1"/>
  </si>
  <si>
    <t>AXCP56CD</t>
    <phoneticPr fontId="1"/>
  </si>
  <si>
    <t>AXCP71CD</t>
    <phoneticPr fontId="1"/>
  </si>
  <si>
    <t>AXCP80CD</t>
    <phoneticPr fontId="1"/>
  </si>
  <si>
    <t>AXCP90CD</t>
    <phoneticPr fontId="1"/>
  </si>
  <si>
    <t>AXFP112DB</t>
    <phoneticPr fontId="1"/>
  </si>
  <si>
    <t>AXFP112MM</t>
    <phoneticPr fontId="1"/>
  </si>
  <si>
    <t>AXFP140MM</t>
    <phoneticPr fontId="1"/>
  </si>
  <si>
    <t>AXFP140DB</t>
    <phoneticPr fontId="1"/>
  </si>
  <si>
    <t>AXFP160DB</t>
    <phoneticPr fontId="1"/>
  </si>
  <si>
    <t>AXFP160MM</t>
    <phoneticPr fontId="1"/>
  </si>
  <si>
    <t>AXFP45DB</t>
    <phoneticPr fontId="1"/>
  </si>
  <si>
    <t>AXFP45MM</t>
    <phoneticPr fontId="1"/>
  </si>
  <si>
    <t>AXFP56DB</t>
    <phoneticPr fontId="1"/>
  </si>
  <si>
    <t>AXFP56MM</t>
    <phoneticPr fontId="1"/>
  </si>
  <si>
    <t>AXFP71DB</t>
    <phoneticPr fontId="1"/>
  </si>
  <si>
    <t>AXFP71MM</t>
    <phoneticPr fontId="1"/>
  </si>
  <si>
    <t>AXFP80DB</t>
    <phoneticPr fontId="1"/>
  </si>
  <si>
    <t>AXFP80MM</t>
    <phoneticPr fontId="1"/>
  </si>
  <si>
    <t>AXFP90DB</t>
    <phoneticPr fontId="1"/>
  </si>
  <si>
    <t>AXFP90MM</t>
    <phoneticPr fontId="1"/>
  </si>
  <si>
    <t>3台（固定）</t>
    <rPh sb="1" eb="2">
      <t>ダイ</t>
    </rPh>
    <rPh sb="3" eb="5">
      <t>コテイ</t>
    </rPh>
    <phoneticPr fontId="1"/>
  </si>
  <si>
    <t>48.0KW（固定）</t>
    <rPh sb="7" eb="9">
      <t>コテイ</t>
    </rPh>
    <phoneticPr fontId="1"/>
  </si>
  <si>
    <t>のセルに入力してください。</t>
    <phoneticPr fontId="1"/>
  </si>
  <si>
    <t>株式会社アイシン</t>
    <rPh sb="0" eb="4">
      <t>カブシキカイシャ</t>
    </rPh>
    <phoneticPr fontId="1"/>
  </si>
  <si>
    <t>号機</t>
    <rPh sb="0" eb="2">
      <t>ゴウキ</t>
    </rPh>
    <phoneticPr fontId="16"/>
  </si>
  <si>
    <t>〇</t>
  </si>
  <si>
    <r>
      <t>AXCP45</t>
    </r>
    <r>
      <rPr>
        <sz val="11"/>
        <color rgb="FFFF0000"/>
        <rFont val="游ゴシック"/>
        <family val="3"/>
        <charset val="128"/>
      </rPr>
      <t>EA</t>
    </r>
    <phoneticPr fontId="1"/>
  </si>
  <si>
    <r>
      <t>AXCP56</t>
    </r>
    <r>
      <rPr>
        <sz val="11"/>
        <color rgb="FFFF0000"/>
        <rFont val="游ゴシック"/>
        <family val="3"/>
        <charset val="128"/>
      </rPr>
      <t>EA</t>
    </r>
    <phoneticPr fontId="1"/>
  </si>
  <si>
    <r>
      <t>AXCP71</t>
    </r>
    <r>
      <rPr>
        <sz val="11"/>
        <color rgb="FFFF0000"/>
        <rFont val="游ゴシック"/>
        <family val="3"/>
        <charset val="128"/>
      </rPr>
      <t>EA</t>
    </r>
    <phoneticPr fontId="1"/>
  </si>
  <si>
    <r>
      <t>AXCP80</t>
    </r>
    <r>
      <rPr>
        <sz val="11"/>
        <color rgb="FFFF0000"/>
        <rFont val="游ゴシック"/>
        <family val="3"/>
        <charset val="128"/>
      </rPr>
      <t>EA</t>
    </r>
    <phoneticPr fontId="1"/>
  </si>
  <si>
    <r>
      <t>AXCP90</t>
    </r>
    <r>
      <rPr>
        <sz val="11"/>
        <color rgb="FFFF0000"/>
        <rFont val="游ゴシック"/>
        <family val="3"/>
        <charset val="128"/>
      </rPr>
      <t>EA</t>
    </r>
    <phoneticPr fontId="1"/>
  </si>
  <si>
    <r>
      <t>AXCP112</t>
    </r>
    <r>
      <rPr>
        <sz val="11"/>
        <color rgb="FFFF0000"/>
        <rFont val="游ゴシック"/>
        <family val="3"/>
        <charset val="128"/>
      </rPr>
      <t>EA</t>
    </r>
    <phoneticPr fontId="1"/>
  </si>
  <si>
    <r>
      <t>AXCP140</t>
    </r>
    <r>
      <rPr>
        <sz val="11"/>
        <color rgb="FFFF0000"/>
        <rFont val="游ゴシック"/>
        <family val="3"/>
        <charset val="128"/>
      </rPr>
      <t>EA</t>
    </r>
    <phoneticPr fontId="1"/>
  </si>
  <si>
    <r>
      <t>AXCP160</t>
    </r>
    <r>
      <rPr>
        <sz val="11"/>
        <color rgb="FFFF0000"/>
        <rFont val="游ゴシック"/>
        <family val="3"/>
        <charset val="128"/>
      </rPr>
      <t>EA</t>
    </r>
    <phoneticPr fontId="1"/>
  </si>
  <si>
    <r>
      <t>AXFP45</t>
    </r>
    <r>
      <rPr>
        <sz val="11"/>
        <color rgb="FFFF0000"/>
        <rFont val="游ゴシック"/>
        <family val="3"/>
        <charset val="128"/>
      </rPr>
      <t>EA</t>
    </r>
    <phoneticPr fontId="1"/>
  </si>
  <si>
    <r>
      <t>AXFP56</t>
    </r>
    <r>
      <rPr>
        <sz val="11"/>
        <color rgb="FFFF0000"/>
        <rFont val="游ゴシック"/>
        <family val="3"/>
        <charset val="128"/>
      </rPr>
      <t>EA</t>
    </r>
    <phoneticPr fontId="1"/>
  </si>
  <si>
    <r>
      <t>AXFP71</t>
    </r>
    <r>
      <rPr>
        <sz val="11"/>
        <color rgb="FFFF0000"/>
        <rFont val="游ゴシック"/>
        <family val="3"/>
        <charset val="128"/>
      </rPr>
      <t>EA</t>
    </r>
    <phoneticPr fontId="1"/>
  </si>
  <si>
    <r>
      <t>AXFP80</t>
    </r>
    <r>
      <rPr>
        <sz val="11"/>
        <color rgb="FFFF0000"/>
        <rFont val="游ゴシック"/>
        <family val="3"/>
        <charset val="128"/>
      </rPr>
      <t>EA</t>
    </r>
    <phoneticPr fontId="1"/>
  </si>
  <si>
    <r>
      <t>AXFP90</t>
    </r>
    <r>
      <rPr>
        <sz val="11"/>
        <color rgb="FFFF0000"/>
        <rFont val="游ゴシック"/>
        <family val="3"/>
        <charset val="128"/>
      </rPr>
      <t>EA</t>
    </r>
    <phoneticPr fontId="1"/>
  </si>
  <si>
    <r>
      <t>AXFP112</t>
    </r>
    <r>
      <rPr>
        <sz val="11"/>
        <color rgb="FFFF0000"/>
        <rFont val="游ゴシック"/>
        <family val="3"/>
        <charset val="128"/>
      </rPr>
      <t>EA</t>
    </r>
    <phoneticPr fontId="1"/>
  </si>
  <si>
    <r>
      <t>AXFP140</t>
    </r>
    <r>
      <rPr>
        <sz val="11"/>
        <color rgb="FFFF0000"/>
        <rFont val="游ゴシック"/>
        <family val="3"/>
        <charset val="128"/>
      </rPr>
      <t>EA</t>
    </r>
    <phoneticPr fontId="1"/>
  </si>
  <si>
    <r>
      <t>AXFP160</t>
    </r>
    <r>
      <rPr>
        <sz val="11"/>
        <color rgb="FFFF0000"/>
        <rFont val="游ゴシック"/>
        <family val="3"/>
        <charset val="128"/>
      </rPr>
      <t>EA</t>
    </r>
    <phoneticPr fontId="1"/>
  </si>
  <si>
    <r>
      <t>AXFP45</t>
    </r>
    <r>
      <rPr>
        <sz val="11"/>
        <color rgb="FFFF0000"/>
        <rFont val="游ゴシック"/>
        <family val="3"/>
        <charset val="128"/>
      </rPr>
      <t>NA</t>
    </r>
    <phoneticPr fontId="1"/>
  </si>
  <si>
    <r>
      <t>AXFP56</t>
    </r>
    <r>
      <rPr>
        <sz val="11"/>
        <color rgb="FFFF0000"/>
        <rFont val="游ゴシック"/>
        <family val="3"/>
        <charset val="128"/>
      </rPr>
      <t>NA</t>
    </r>
    <phoneticPr fontId="1"/>
  </si>
  <si>
    <r>
      <t>AXFP71</t>
    </r>
    <r>
      <rPr>
        <sz val="11"/>
        <color rgb="FFFF0000"/>
        <rFont val="游ゴシック"/>
        <family val="3"/>
        <charset val="128"/>
      </rPr>
      <t>NA</t>
    </r>
    <phoneticPr fontId="1"/>
  </si>
  <si>
    <r>
      <t>AXFP80</t>
    </r>
    <r>
      <rPr>
        <sz val="11"/>
        <color rgb="FFFF0000"/>
        <rFont val="游ゴシック"/>
        <family val="3"/>
        <charset val="128"/>
      </rPr>
      <t>NA</t>
    </r>
    <phoneticPr fontId="1"/>
  </si>
  <si>
    <r>
      <t>AXFP90</t>
    </r>
    <r>
      <rPr>
        <sz val="11"/>
        <color rgb="FFFF0000"/>
        <rFont val="游ゴシック"/>
        <family val="3"/>
        <charset val="128"/>
      </rPr>
      <t>NA</t>
    </r>
    <phoneticPr fontId="1"/>
  </si>
  <si>
    <r>
      <t>AXFP112</t>
    </r>
    <r>
      <rPr>
        <sz val="11"/>
        <color rgb="FFFF0000"/>
        <rFont val="游ゴシック"/>
        <family val="3"/>
        <charset val="128"/>
      </rPr>
      <t>NA</t>
    </r>
    <phoneticPr fontId="1"/>
  </si>
  <si>
    <r>
      <t>AXFP140</t>
    </r>
    <r>
      <rPr>
        <sz val="11"/>
        <color rgb="FFFF0000"/>
        <rFont val="游ゴシック"/>
        <family val="3"/>
        <charset val="128"/>
      </rPr>
      <t>NA</t>
    </r>
    <phoneticPr fontId="1"/>
  </si>
  <si>
    <r>
      <t>AXFP160</t>
    </r>
    <r>
      <rPr>
        <sz val="11"/>
        <color rgb="FFFF0000"/>
        <rFont val="游ゴシック"/>
        <family val="3"/>
        <charset val="128"/>
      </rPr>
      <t>NA</t>
    </r>
    <phoneticPr fontId="1"/>
  </si>
  <si>
    <r>
      <t>AXHP45</t>
    </r>
    <r>
      <rPr>
        <sz val="11"/>
        <color rgb="FFFF0000"/>
        <rFont val="游ゴシック"/>
        <family val="3"/>
        <charset val="128"/>
      </rPr>
      <t>NA</t>
    </r>
    <phoneticPr fontId="1"/>
  </si>
  <si>
    <r>
      <t>AXHP56</t>
    </r>
    <r>
      <rPr>
        <sz val="11"/>
        <color rgb="FFFF0000"/>
        <rFont val="游ゴシック"/>
        <family val="3"/>
        <charset val="128"/>
      </rPr>
      <t>NA</t>
    </r>
    <phoneticPr fontId="1"/>
  </si>
  <si>
    <r>
      <t>AXHP71</t>
    </r>
    <r>
      <rPr>
        <sz val="11"/>
        <color rgb="FFFF0000"/>
        <rFont val="游ゴシック"/>
        <family val="3"/>
        <charset val="128"/>
      </rPr>
      <t>NA</t>
    </r>
    <phoneticPr fontId="1"/>
  </si>
  <si>
    <r>
      <t>AXHP80</t>
    </r>
    <r>
      <rPr>
        <sz val="11"/>
        <color rgb="FFFF0000"/>
        <rFont val="游ゴシック"/>
        <family val="3"/>
        <charset val="128"/>
      </rPr>
      <t>NA</t>
    </r>
    <phoneticPr fontId="1"/>
  </si>
  <si>
    <r>
      <t>AXHP90</t>
    </r>
    <r>
      <rPr>
        <sz val="11"/>
        <color rgb="FFFF0000"/>
        <rFont val="游ゴシック"/>
        <family val="3"/>
        <charset val="128"/>
      </rPr>
      <t>NA</t>
    </r>
    <phoneticPr fontId="1"/>
  </si>
  <si>
    <r>
      <t>AXHP112</t>
    </r>
    <r>
      <rPr>
        <sz val="11"/>
        <color rgb="FFFF0000"/>
        <rFont val="游ゴシック"/>
        <family val="3"/>
        <charset val="128"/>
      </rPr>
      <t>NA</t>
    </r>
    <phoneticPr fontId="1"/>
  </si>
  <si>
    <r>
      <t>AXHP140</t>
    </r>
    <r>
      <rPr>
        <sz val="11"/>
        <color rgb="FFFF0000"/>
        <rFont val="游ゴシック"/>
        <family val="3"/>
        <charset val="128"/>
      </rPr>
      <t>NA</t>
    </r>
    <phoneticPr fontId="1"/>
  </si>
  <si>
    <r>
      <t>AXHP160</t>
    </r>
    <r>
      <rPr>
        <sz val="11"/>
        <color rgb="FFFF0000"/>
        <rFont val="游ゴシック"/>
        <family val="3"/>
        <charset val="128"/>
      </rPr>
      <t>NA</t>
    </r>
    <phoneticPr fontId="1"/>
  </si>
  <si>
    <r>
      <t>●室内機接続判定シート</t>
    </r>
    <r>
      <rPr>
        <b/>
        <sz val="18"/>
        <color rgb="FFFF0000"/>
        <rFont val="游ゴシック"/>
        <family val="3"/>
        <charset val="128"/>
      </rPr>
      <t xml:space="preserve"> </t>
    </r>
    <r>
      <rPr>
        <b/>
        <u val="double"/>
        <sz val="18"/>
        <color rgb="FFFF0000"/>
        <rFont val="游ゴシック"/>
        <family val="3"/>
        <charset val="128"/>
      </rPr>
      <t>(AXHP160NA×3台のケースのみ)</t>
    </r>
    <phoneticPr fontId="1"/>
  </si>
  <si>
    <r>
      <t>●室内機接続判定シート</t>
    </r>
    <r>
      <rPr>
        <b/>
        <u val="double"/>
        <sz val="18"/>
        <color rgb="FFFF0000"/>
        <rFont val="游ゴシック"/>
        <family val="3"/>
        <charset val="128"/>
      </rPr>
      <t xml:space="preserve"> (AXHP160NA×3台以外の全ケース)</t>
    </r>
    <rPh sb="25" eb="27">
      <t>イガイ</t>
    </rPh>
    <rPh sb="28" eb="29">
      <t>ゼン</t>
    </rPh>
    <phoneticPr fontId="1"/>
  </si>
  <si>
    <t>AXFP160NA</t>
  </si>
  <si>
    <t>AXHP56NA</t>
  </si>
  <si>
    <t>●室内機接続判定シート</t>
    <rPh sb="1" eb="4">
      <t>シツナイキ</t>
    </rPh>
    <rPh sb="4" eb="6">
      <t>セツゾク</t>
    </rPh>
    <rPh sb="6" eb="8">
      <t>ハンテイ</t>
    </rPh>
    <phoneticPr fontId="27"/>
  </si>
  <si>
    <t>パナソニック産機システムズ（株）</t>
  </si>
  <si>
    <t>【対象：ハイパワープラス（U-GB560U1D＊、U-GX560U1D＊）】</t>
    <rPh sb="1" eb="3">
      <t>タイショウ</t>
    </rPh>
    <phoneticPr fontId="16"/>
  </si>
  <si>
    <t>※複数台発電システムの場合は、各系統ごとにシートを作成し、チェックを行ってください。</t>
    <rPh sb="1" eb="3">
      <t>フクスウ</t>
    </rPh>
    <rPh sb="3" eb="4">
      <t>ダイ</t>
    </rPh>
    <rPh sb="4" eb="6">
      <t>ハツデン</t>
    </rPh>
    <rPh sb="11" eb="13">
      <t>バアイ</t>
    </rPh>
    <rPh sb="15" eb="18">
      <t>カクケイトウ</t>
    </rPh>
    <rPh sb="25" eb="27">
      <t>サクセイ</t>
    </rPh>
    <rPh sb="34" eb="35">
      <t>オコナ</t>
    </rPh>
    <phoneticPr fontId="16"/>
  </si>
  <si>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16"/>
  </si>
  <si>
    <t>入力可能欄：</t>
    <rPh sb="0" eb="2">
      <t>ニュウリョク</t>
    </rPh>
    <rPh sb="2" eb="4">
      <t>カノウ</t>
    </rPh>
    <rPh sb="4" eb="5">
      <t>ラン</t>
    </rPh>
    <phoneticPr fontId="16"/>
  </si>
  <si>
    <t>部分</t>
    <rPh sb="0" eb="1">
      <t>ブ</t>
    </rPh>
    <rPh sb="1" eb="2">
      <t>ブン</t>
    </rPh>
    <phoneticPr fontId="16"/>
  </si>
  <si>
    <t>【室内機消費電力と接続容量】</t>
    <rPh sb="1" eb="4">
      <t>シツナイキ</t>
    </rPh>
    <rPh sb="4" eb="6">
      <t>ショウヒ</t>
    </rPh>
    <rPh sb="6" eb="8">
      <t>デンリョク</t>
    </rPh>
    <rPh sb="9" eb="11">
      <t>セツゾク</t>
    </rPh>
    <rPh sb="11" eb="13">
      <t>ヨウリョウ</t>
    </rPh>
    <phoneticPr fontId="16"/>
  </si>
  <si>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16"/>
  </si>
  <si>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16"/>
  </si>
  <si>
    <t>容量
(HP)</t>
    <rPh sb="0" eb="2">
      <t>ヨウリョウ</t>
    </rPh>
    <phoneticPr fontId="16"/>
  </si>
  <si>
    <t>電流
（A）</t>
    <rPh sb="0" eb="2">
      <t>デンリュウ</t>
    </rPh>
    <phoneticPr fontId="16"/>
  </si>
  <si>
    <t>消費電力
(kVA)</t>
    <rPh sb="0" eb="2">
      <t>ショウヒ</t>
    </rPh>
    <rPh sb="2" eb="4">
      <t>デンリョク</t>
    </rPh>
    <phoneticPr fontId="16"/>
  </si>
  <si>
    <t>台数</t>
    <rPh sb="0" eb="2">
      <t>ダイスウ</t>
    </rPh>
    <phoneticPr fontId="16"/>
  </si>
  <si>
    <t>合計消費電力(kVA)</t>
    <rPh sb="0" eb="2">
      <t>ゴウケイ</t>
    </rPh>
    <rPh sb="2" eb="4">
      <t>ショウヒ</t>
    </rPh>
    <rPh sb="4" eb="6">
      <t>デンリョク</t>
    </rPh>
    <phoneticPr fontId="16"/>
  </si>
  <si>
    <t>合計容量(HP)</t>
    <rPh sb="0" eb="2">
      <t>ゴウケイ</t>
    </rPh>
    <rPh sb="2" eb="4">
      <t>ヨウリョウ</t>
    </rPh>
    <phoneticPr fontId="16"/>
  </si>
  <si>
    <t>ハイタップ設定</t>
    <rPh sb="5" eb="7">
      <t>セッテイ</t>
    </rPh>
    <phoneticPr fontId="16"/>
  </si>
  <si>
    <t>停電時
運転する</t>
    <rPh sb="0" eb="2">
      <t>テイデン</t>
    </rPh>
    <rPh sb="2" eb="3">
      <t>ジ</t>
    </rPh>
    <rPh sb="4" eb="6">
      <t>ウンテン</t>
    </rPh>
    <phoneticPr fontId="16"/>
  </si>
  <si>
    <t>※停電時
運転しない</t>
    <rPh sb="1" eb="3">
      <t>テイデン</t>
    </rPh>
    <rPh sb="3" eb="4">
      <t>ジ</t>
    </rPh>
    <rPh sb="5" eb="7">
      <t>ウンテン</t>
    </rPh>
    <phoneticPr fontId="16"/>
  </si>
  <si>
    <t>計</t>
    <rPh sb="0" eb="1">
      <t>ケイ</t>
    </rPh>
    <phoneticPr fontId="16"/>
  </si>
  <si>
    <t>なし</t>
    <phoneticPr fontId="16"/>
  </si>
  <si>
    <t>あり</t>
    <phoneticPr fontId="16"/>
  </si>
  <si>
    <t>フラグ</t>
    <phoneticPr fontId="16"/>
  </si>
  <si>
    <t>〇</t>
    <phoneticPr fontId="16"/>
  </si>
  <si>
    <t>1方向
DMS1</t>
    <rPh sb="1" eb="3">
      <t>ホウコウ</t>
    </rPh>
    <phoneticPr fontId="16"/>
  </si>
  <si>
    <t>1方向スリム
DST2</t>
    <rPh sb="1" eb="3">
      <t>ホウコウ</t>
    </rPh>
    <phoneticPr fontId="16"/>
  </si>
  <si>
    <t>高天1方向
DS1</t>
    <rPh sb="0" eb="1">
      <t>コウ</t>
    </rPh>
    <rPh sb="1" eb="2">
      <t>テン</t>
    </rPh>
    <rPh sb="3" eb="5">
      <t>ホウコウ</t>
    </rPh>
    <phoneticPr fontId="16"/>
  </si>
  <si>
    <t>天吊
TS1</t>
    <rPh sb="0" eb="1">
      <t>テン</t>
    </rPh>
    <rPh sb="1" eb="2">
      <t>ツリ</t>
    </rPh>
    <phoneticPr fontId="16"/>
  </si>
  <si>
    <t>天吊
TT1</t>
    <rPh sb="0" eb="1">
      <t>テン</t>
    </rPh>
    <rPh sb="1" eb="2">
      <t>ツリ</t>
    </rPh>
    <phoneticPr fontId="16"/>
  </si>
  <si>
    <t>壁掛
KT1</t>
    <rPh sb="0" eb="2">
      <t>カベカ</t>
    </rPh>
    <phoneticPr fontId="16"/>
  </si>
  <si>
    <t>室内機の
合計消費電力(kVA)</t>
    <rPh sb="0" eb="3">
      <t>シツナイキ</t>
    </rPh>
    <rPh sb="5" eb="7">
      <t>ゴウケイ</t>
    </rPh>
    <rPh sb="7" eb="9">
      <t>ショウヒ</t>
    </rPh>
    <rPh sb="9" eb="11">
      <t>デンリョク</t>
    </rPh>
    <phoneticPr fontId="16"/>
  </si>
  <si>
    <t>室内機の接続容量</t>
    <rPh sb="0" eb="3">
      <t>シツナイキ</t>
    </rPh>
    <rPh sb="4" eb="8">
      <t>セツゾクヨウリョウ</t>
    </rPh>
    <phoneticPr fontId="16"/>
  </si>
  <si>
    <t>電気機器
使用可能容量kVA</t>
    <rPh sb="0" eb="2">
      <t>デンキ</t>
    </rPh>
    <rPh sb="2" eb="4">
      <t>キキ</t>
    </rPh>
    <rPh sb="5" eb="7">
      <t>シヨウ</t>
    </rPh>
    <rPh sb="7" eb="9">
      <t>カノウ</t>
    </rPh>
    <rPh sb="9" eb="11">
      <t>ヨウリョウ</t>
    </rPh>
    <phoneticPr fontId="16"/>
  </si>
  <si>
    <t>通常時</t>
    <rPh sb="0" eb="3">
      <t>ツウジョウジ</t>
    </rPh>
    <phoneticPr fontId="16"/>
  </si>
  <si>
    <t>停電時</t>
    <rPh sb="0" eb="3">
      <t>テイデンジ</t>
    </rPh>
    <phoneticPr fontId="16"/>
  </si>
  <si>
    <t>総合</t>
    <rPh sb="0" eb="2">
      <t>ソウゴウ</t>
    </rPh>
    <phoneticPr fontId="16"/>
  </si>
  <si>
    <t>下限</t>
    <rPh sb="0" eb="2">
      <t>カゲン</t>
    </rPh>
    <phoneticPr fontId="16"/>
  </si>
  <si>
    <t>上限</t>
    <rPh sb="0" eb="2">
      <t>ジョウゲン</t>
    </rPh>
    <phoneticPr fontId="16"/>
  </si>
  <si>
    <t>判定</t>
    <rPh sb="0" eb="2">
      <t>ハンテイ</t>
    </rPh>
    <phoneticPr fontId="16"/>
  </si>
  <si>
    <t>■負荷（kVA）入力</t>
    <rPh sb="1" eb="3">
      <t>フカ</t>
    </rPh>
    <rPh sb="8" eb="10">
      <t>ニュウリョク</t>
    </rPh>
    <phoneticPr fontId="16"/>
  </si>
  <si>
    <t>照明等の負荷（200V）</t>
    <rPh sb="0" eb="2">
      <t>ショウメイ</t>
    </rPh>
    <rPh sb="2" eb="3">
      <t>トウ</t>
    </rPh>
    <rPh sb="4" eb="6">
      <t>フカ</t>
    </rPh>
    <phoneticPr fontId="16"/>
  </si>
  <si>
    <t>コンセント（100V)</t>
    <phoneticPr fontId="16"/>
  </si>
  <si>
    <t>kVA</t>
    <phoneticPr fontId="16"/>
  </si>
  <si>
    <t>A</t>
    <phoneticPr fontId="16"/>
  </si>
  <si>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16"/>
  </si>
  <si>
    <t>※ﾏｲﾅｽの値はNG</t>
    <rPh sb="6" eb="7">
      <t>アタイ</t>
    </rPh>
    <phoneticPr fontId="16"/>
  </si>
  <si>
    <t>■２．８固定</t>
    <rPh sb="4" eb="6">
      <t>コテイ</t>
    </rPh>
    <phoneticPr fontId="16"/>
  </si>
  <si>
    <t>■自動演算</t>
    <rPh sb="1" eb="3">
      <t>ジドウ</t>
    </rPh>
    <rPh sb="3" eb="5">
      <t>エンザン</t>
    </rPh>
    <phoneticPr fontId="16"/>
  </si>
  <si>
    <t>-</t>
    <phoneticPr fontId="16"/>
  </si>
  <si>
    <t>室内機消費電力</t>
    <rPh sb="0" eb="3">
      <t>シツナイキ</t>
    </rPh>
    <rPh sb="3" eb="5">
      <t>ショウヒ</t>
    </rPh>
    <rPh sb="5" eb="7">
      <t>デンリョク</t>
    </rPh>
    <phoneticPr fontId="16"/>
  </si>
  <si>
    <t>=</t>
    <phoneticPr fontId="16"/>
  </si>
  <si>
    <t>電気機器容量</t>
    <rPh sb="0" eb="2">
      <t>デンキ</t>
    </rPh>
    <rPh sb="2" eb="4">
      <t>キキ</t>
    </rPh>
    <rPh sb="4" eb="6">
      <t>ヨウリョウ</t>
    </rPh>
    <phoneticPr fontId="16"/>
  </si>
  <si>
    <t>マイナスは×</t>
    <phoneticPr fontId="16"/>
  </si>
  <si>
    <t>別紙⑦</t>
    <rPh sb="0" eb="2">
      <t>ベッシ</t>
    </rPh>
    <phoneticPr fontId="1"/>
  </si>
  <si>
    <t>●室内機接続判定シート</t>
    <phoneticPr fontId="1"/>
  </si>
  <si>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1"/>
  </si>
  <si>
    <t>ヤンマーエネルギーシステム（株）</t>
    <rPh sb="13" eb="16">
      <t>カブ</t>
    </rPh>
    <phoneticPr fontId="48"/>
  </si>
  <si>
    <t>ダイキン工業（株）</t>
    <rPh sb="4" eb="6">
      <t>コウギョウ</t>
    </rPh>
    <rPh sb="6" eb="9">
      <t>カブ</t>
    </rPh>
    <phoneticPr fontId="48"/>
  </si>
  <si>
    <t>１）接続可能室内機　    　　　　　　　　　　　　　　　　　　　ラウンドフロー・天井吊形</t>
    <rPh sb="2" eb="4">
      <t>セツゾク</t>
    </rPh>
    <rPh sb="4" eb="6">
      <t>カノウ</t>
    </rPh>
    <rPh sb="6" eb="9">
      <t>シツナイキ</t>
    </rPh>
    <rPh sb="41" eb="43">
      <t>テンジョウ</t>
    </rPh>
    <rPh sb="43" eb="44">
      <t>ツリ</t>
    </rPh>
    <rPh sb="44" eb="45">
      <t>ケイ</t>
    </rPh>
    <phoneticPr fontId="48"/>
  </si>
  <si>
    <t>※その他の室内機はメーカーに相談ください。</t>
    <phoneticPr fontId="48"/>
  </si>
  <si>
    <t>２）接続可能室内機台数　　　　　　　　　　　　　　　　　　　2台～10台</t>
    <rPh sb="2" eb="4">
      <t>セツゾク</t>
    </rPh>
    <rPh sb="4" eb="6">
      <t>カノウ</t>
    </rPh>
    <rPh sb="6" eb="9">
      <t>シツナイキ</t>
    </rPh>
    <rPh sb="9" eb="11">
      <t>ダイスウ</t>
    </rPh>
    <rPh sb="31" eb="32">
      <t>ダイ</t>
    </rPh>
    <rPh sb="35" eb="36">
      <t>ダイ</t>
    </rPh>
    <phoneticPr fontId="48"/>
  </si>
  <si>
    <t>３）接続可能室内機合計容量　　　　　　　　　　　　　　　　P280～P560（50～100%）</t>
    <rPh sb="2" eb="4">
      <t>セツゾク</t>
    </rPh>
    <rPh sb="4" eb="6">
      <t>カノウ</t>
    </rPh>
    <rPh sb="6" eb="9">
      <t>シツナイキ</t>
    </rPh>
    <rPh sb="9" eb="11">
      <t>ゴウケイ</t>
    </rPh>
    <rPh sb="11" eb="13">
      <t>ヨウリョウ</t>
    </rPh>
    <phoneticPr fontId="48"/>
  </si>
  <si>
    <t>４）停電時空調能力　　　　　　　　　　　　　　　　　　　　　　冷房：45㎾　暖房：50㎾</t>
    <rPh sb="2" eb="4">
      <t>テイデン</t>
    </rPh>
    <rPh sb="4" eb="5">
      <t>ジ</t>
    </rPh>
    <rPh sb="5" eb="7">
      <t>クウチョウ</t>
    </rPh>
    <rPh sb="7" eb="9">
      <t>ノウリョク</t>
    </rPh>
    <rPh sb="31" eb="33">
      <t>レイボウ</t>
    </rPh>
    <rPh sb="38" eb="40">
      <t>ダンボウ</t>
    </rPh>
    <phoneticPr fontId="48"/>
  </si>
  <si>
    <t>５）発電能力（INV出力ー室内機消費電力）　　　　　  1.1kVA</t>
    <rPh sb="2" eb="4">
      <t>ハツデン</t>
    </rPh>
    <rPh sb="4" eb="6">
      <t>ノウリョク</t>
    </rPh>
    <rPh sb="10" eb="12">
      <t>シュツリョク</t>
    </rPh>
    <rPh sb="13" eb="16">
      <t>シツナイキ</t>
    </rPh>
    <rPh sb="16" eb="18">
      <t>ショウヒ</t>
    </rPh>
    <rPh sb="18" eb="20">
      <t>デンリョク</t>
    </rPh>
    <phoneticPr fontId="48"/>
  </si>
  <si>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48"/>
  </si>
  <si>
    <t>室内機冷房能力[kW]</t>
    <rPh sb="0" eb="3">
      <t>シツナイキ</t>
    </rPh>
    <rPh sb="3" eb="5">
      <t>レイボウ</t>
    </rPh>
    <rPh sb="5" eb="7">
      <t>ノウリョク</t>
    </rPh>
    <phoneticPr fontId="48"/>
  </si>
  <si>
    <t>台数</t>
    <rPh sb="0" eb="2">
      <t>ダイスウ</t>
    </rPh>
    <phoneticPr fontId="48"/>
  </si>
  <si>
    <t>合計能力[kW]</t>
    <rPh sb="0" eb="2">
      <t>ゴウケイ</t>
    </rPh>
    <rPh sb="2" eb="4">
      <t>ノウリョク</t>
    </rPh>
    <phoneticPr fontId="48"/>
  </si>
  <si>
    <t>判定</t>
    <rPh sb="0" eb="2">
      <t>ハンテイ</t>
    </rPh>
    <phoneticPr fontId="48"/>
  </si>
  <si>
    <t>能力</t>
    <rPh sb="0" eb="2">
      <t>ノウリョク</t>
    </rPh>
    <phoneticPr fontId="48"/>
  </si>
  <si>
    <t>のプルダウンメニューから接続室内機台数を選んでください。</t>
    <rPh sb="12" eb="14">
      <t>セツゾク</t>
    </rPh>
    <rPh sb="14" eb="17">
      <t>シツナイキ</t>
    </rPh>
    <rPh sb="17" eb="19">
      <t>ダイスウ</t>
    </rPh>
    <rPh sb="20" eb="21">
      <t>エラ</t>
    </rPh>
    <phoneticPr fontId="48"/>
  </si>
  <si>
    <t>合計</t>
    <rPh sb="0" eb="2">
      <t>ゴウケイ</t>
    </rPh>
    <phoneticPr fontId="48"/>
  </si>
  <si>
    <t>型式</t>
  </si>
  <si>
    <t>室内機名称</t>
  </si>
  <si>
    <t>冷房能力(ｋW)</t>
  </si>
  <si>
    <t>突入電流A</t>
    <phoneticPr fontId="1"/>
  </si>
  <si>
    <t>運転電流（50Hz)A</t>
  </si>
  <si>
    <t>運転電流（60Hz)A</t>
  </si>
  <si>
    <t>AXFP45NA</t>
    <phoneticPr fontId="1"/>
  </si>
  <si>
    <t>AXFP56NA</t>
    <phoneticPr fontId="1"/>
  </si>
  <si>
    <t>AXFP71NA</t>
    <phoneticPr fontId="1"/>
  </si>
  <si>
    <t>AXFP80NA</t>
    <phoneticPr fontId="1"/>
  </si>
  <si>
    <t>AXFP90NA</t>
    <phoneticPr fontId="1"/>
  </si>
  <si>
    <t>AXFP112NA</t>
    <phoneticPr fontId="1"/>
  </si>
  <si>
    <t>AXFP140NA</t>
    <phoneticPr fontId="1"/>
  </si>
  <si>
    <t>AXFP160NA</t>
    <phoneticPr fontId="1"/>
  </si>
  <si>
    <t>AXFP45EA</t>
    <phoneticPr fontId="1"/>
  </si>
  <si>
    <t>AXFP56EA</t>
    <phoneticPr fontId="1"/>
  </si>
  <si>
    <t>AXFP71EA</t>
    <phoneticPr fontId="1"/>
  </si>
  <si>
    <t>AXFP80EA</t>
    <phoneticPr fontId="1"/>
  </si>
  <si>
    <t>AXFP90EA</t>
    <phoneticPr fontId="1"/>
  </si>
  <si>
    <t>AXFP112EA</t>
    <phoneticPr fontId="1"/>
  </si>
  <si>
    <t>AXFP140EA</t>
    <phoneticPr fontId="1"/>
  </si>
  <si>
    <t>AXFP160EA</t>
    <phoneticPr fontId="1"/>
  </si>
  <si>
    <t>AXKP45EB</t>
    <phoneticPr fontId="1"/>
  </si>
  <si>
    <t>3.8→4.2</t>
    <phoneticPr fontId="1"/>
  </si>
  <si>
    <t>AXKP56EB</t>
    <phoneticPr fontId="1"/>
  </si>
  <si>
    <t>3.8→4.2</t>
  </si>
  <si>
    <t>AXKP71EB</t>
    <phoneticPr fontId="1"/>
  </si>
  <si>
    <t>AXCP45EA</t>
    <phoneticPr fontId="1"/>
  </si>
  <si>
    <t>AXCP56EA</t>
    <phoneticPr fontId="1"/>
  </si>
  <si>
    <t>AXCP71EA</t>
    <phoneticPr fontId="1"/>
  </si>
  <si>
    <t>AXCP80EA</t>
    <phoneticPr fontId="1"/>
  </si>
  <si>
    <t>AXCP90EA</t>
    <phoneticPr fontId="1"/>
  </si>
  <si>
    <t>AXCP112EA</t>
    <phoneticPr fontId="1"/>
  </si>
  <si>
    <t>AXCP140EA</t>
    <phoneticPr fontId="1"/>
  </si>
  <si>
    <t>AXCP160EA</t>
    <phoneticPr fontId="1"/>
  </si>
  <si>
    <t>AXHP45NA</t>
    <phoneticPr fontId="1"/>
  </si>
  <si>
    <t>天井吊形</t>
  </si>
  <si>
    <t>AXHP56NA</t>
    <phoneticPr fontId="1"/>
  </si>
  <si>
    <t>AXHP71NA</t>
    <phoneticPr fontId="1"/>
  </si>
  <si>
    <t>AXHP80NA</t>
    <phoneticPr fontId="1"/>
  </si>
  <si>
    <t>AXHP90NA</t>
    <phoneticPr fontId="1"/>
  </si>
  <si>
    <t>AXHP112NA</t>
    <phoneticPr fontId="1"/>
  </si>
  <si>
    <t>AXHP140NA</t>
    <phoneticPr fontId="1"/>
  </si>
  <si>
    <t>AXHP160NA</t>
    <phoneticPr fontId="1"/>
  </si>
  <si>
    <t>AXMP45EB</t>
    <phoneticPr fontId="1"/>
  </si>
  <si>
    <t>天井埋込ダクト形</t>
    <phoneticPr fontId="1"/>
  </si>
  <si>
    <t>7.4→8.1</t>
    <phoneticPr fontId="1"/>
  </si>
  <si>
    <t>AXMP56EB</t>
    <phoneticPr fontId="1"/>
  </si>
  <si>
    <t>天井埋込ダクト形</t>
  </si>
  <si>
    <t>7.4→8.1</t>
  </si>
  <si>
    <t>AXMP71EB</t>
    <phoneticPr fontId="1"/>
  </si>
  <si>
    <t>AXMP90EB</t>
    <phoneticPr fontId="1"/>
  </si>
  <si>
    <t>AXMP112EB</t>
    <phoneticPr fontId="1"/>
  </si>
  <si>
    <t>AXMP140EB</t>
    <phoneticPr fontId="1"/>
  </si>
  <si>
    <t>AXMP160EB</t>
    <phoneticPr fontId="1"/>
  </si>
  <si>
    <t>【対象室外機（ヤンマー）：ハイパワープラス　YBZP560L1□】</t>
    <rPh sb="1" eb="3">
      <t>タイショウ</t>
    </rPh>
    <rPh sb="3" eb="6">
      <t>シツガイキ</t>
    </rPh>
    <phoneticPr fontId="16"/>
  </si>
  <si>
    <t>【対象室外機（ダイキン）：ハイパワープラス　GSHDP560□，GSHJP560□ 】</t>
    <rPh sb="1" eb="3">
      <t>タイショウ</t>
    </rPh>
    <rPh sb="3" eb="6">
      <t>シツガイキ</t>
    </rPh>
    <phoneticPr fontId="16"/>
  </si>
  <si>
    <t>別紙⑦</t>
    <rPh sb="0" eb="2">
      <t>ベッシ</t>
    </rPh>
    <phoneticPr fontId="16"/>
  </si>
  <si>
    <t>型式</t>
    <rPh sb="0" eb="2">
      <t>カタシキ</t>
    </rPh>
    <phoneticPr fontId="16"/>
  </si>
  <si>
    <t>4方向
UU1</t>
    <rPh sb="1" eb="3">
      <t>ホウコウ</t>
    </rPh>
    <phoneticPr fontId="16"/>
  </si>
  <si>
    <t>2方向
LU1</t>
    <rPh sb="1" eb="3">
      <t>ホウコウ</t>
    </rPh>
    <phoneticPr fontId="16"/>
  </si>
  <si>
    <t>ﾋﾞﾙﾄｲﾝ
ｶｾｯﾄ
FS2</t>
    <phoneticPr fontId="16"/>
  </si>
  <si>
    <t>ﾋﾞﾙﾄｲﾝ
ｵｰﾙﾀﾞｸﾄ
FES2</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</si>
</sst>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_ "/>
    <numFmt numFmtId="178" formatCode="0.0"/>
    <numFmt numFmtId="179" formatCode="0.000"/>
    <numFmt numFmtId="180" formatCode="0.000_ "/>
    <numFmt numFmtId="181" formatCode="0.000_);[Red]\(0.000\)"/>
  </numFmts>
  <fonts count="59">
    <font>
      <sz val="11"/>
      <color theme="1"/>
      <name val="ＭＳ Ｐゴシック"/>
      <family val="2"/>
      <scheme val="minor"/>
    </font>
    <font>
      <sz val="6"/>
      <name val="ＭＳ Ｐゴシック"/>
      <family val="3"/>
      <charset val="128"/>
      <scheme val="minor"/>
    </font>
    <font>
      <b/>
      <sz val="14"/>
      <name val="ＭＳ Ｐゴシック"/>
      <family val="3"/>
      <charset val="128"/>
      <scheme val="minor"/>
    </font>
    <font>
      <sz val="12"/>
      <color theme="1"/>
      <name val="游ゴシック"/>
      <family val="3"/>
      <charset val="128"/>
    </font>
    <font>
      <b/>
      <sz val="14"/>
      <name val="游ゴシック"/>
      <family val="3"/>
      <charset val="128"/>
    </font>
    <font>
      <b/>
      <sz val="12"/>
      <color theme="1"/>
      <name val="游ゴシック"/>
      <family val="3"/>
      <charset val="128"/>
    </font>
    <font>
      <sz val="12"/>
      <color rgb="FFFF0000"/>
      <name val="游ゴシック"/>
      <family val="3"/>
      <charset val="128"/>
    </font>
    <font>
      <sz val="10"/>
      <color rgb="FFFF0000"/>
      <name val="游ゴシック"/>
      <family val="3"/>
      <charset val="128"/>
    </font>
    <font>
      <b/>
      <sz val="11"/>
      <color theme="1"/>
      <name val="游ゴシック"/>
      <family val="3"/>
      <charset val="128"/>
    </font>
    <font>
      <sz val="9"/>
      <color theme="1"/>
      <name val="游ゴシック"/>
      <family val="3"/>
      <charset val="128"/>
    </font>
    <font>
      <b/>
      <sz val="10"/>
      <color theme="1"/>
      <name val="游ゴシック"/>
      <family val="3"/>
      <charset val="128"/>
    </font>
    <font>
      <sz val="11"/>
      <color theme="1"/>
      <name val="游ゴシック"/>
      <family val="3"/>
      <charset val="128"/>
    </font>
    <font>
      <sz val="12"/>
      <name val="游ゴシック"/>
      <family val="3"/>
      <charset val="128"/>
    </font>
    <font>
      <sz val="10"/>
      <color theme="1"/>
      <name val="游ゴシック"/>
      <family val="3"/>
      <charset val="128"/>
    </font>
    <font>
      <b/>
      <sz val="14"/>
      <color theme="1"/>
      <name val="游ゴシック"/>
      <family val="3"/>
      <charset val="128"/>
    </font>
    <font>
      <sz val="11"/>
      <color theme="1"/>
      <name val="ＭＳ 明朝"/>
      <family val="1"/>
      <charset val="128"/>
    </font>
    <font>
      <sz val="6"/>
      <name val="ＭＳ 明朝"/>
      <family val="1"/>
      <charset val="128"/>
    </font>
    <font>
      <b/>
      <sz val="18"/>
      <color theme="1"/>
      <name val="游ゴシック"/>
      <family val="3"/>
      <charset val="128"/>
    </font>
    <font>
      <sz val="11"/>
      <color rgb="FFFF0000"/>
      <name val="ＭＳ Ｐゴシック"/>
      <family val="2"/>
      <scheme val="minor"/>
    </font>
    <font>
      <sz val="8"/>
      <color theme="1"/>
      <name val="游ゴシック"/>
      <family val="3"/>
      <charset val="128"/>
    </font>
    <font>
      <b/>
      <sz val="18"/>
      <color rgb="FFFF0000"/>
      <name val="游ゴシック"/>
      <family val="3"/>
      <charset val="128"/>
    </font>
    <font>
      <sz val="11"/>
      <color rgb="FFFF5050"/>
      <name val="HGS創英角ｺﾞｼｯｸUB"/>
      <family val="3"/>
      <charset val="128"/>
    </font>
    <font>
      <b/>
      <u val="double"/>
      <sz val="18"/>
      <color rgb="FFFF0000"/>
      <name val="游ゴシック"/>
      <family val="3"/>
      <charset val="128"/>
    </font>
    <font>
      <sz val="11"/>
      <color rgb="FFFF0000"/>
      <name val="游ゴシック"/>
      <family val="3"/>
      <charset val="128"/>
    </font>
    <font>
      <sz val="11"/>
      <name val="游ゴシック"/>
      <family val="3"/>
      <charset val="128"/>
    </font>
    <font>
      <sz val="11"/>
      <color indexed="8"/>
      <name val="HGS創英角ｺﾞｼｯｸUB"/>
      <family val="3"/>
      <charset val="128"/>
    </font>
    <font>
      <sz val="18"/>
      <color rgb="FF000000"/>
      <name val="HGS創英角ｺﾞｼｯｸUB"/>
      <family val="3"/>
      <charset val="128"/>
    </font>
    <font>
      <sz val="6"/>
      <name val="ＭＳ Ｐゴシック"/>
      <family val="3"/>
      <charset val="128"/>
    </font>
    <font>
      <sz val="11"/>
      <color indexed="8"/>
      <name val="HGP創英角ｺﾞｼｯｸUB"/>
      <family val="3"/>
      <charset val="128"/>
    </font>
    <font>
      <sz val="14"/>
      <color rgb="FF000000"/>
      <name val="HG丸ｺﾞｼｯｸM-PRO"/>
      <family val="3"/>
      <charset val="128"/>
    </font>
    <font>
      <sz val="12"/>
      <color rgb="FF000000"/>
      <name val="HGS創英角ｺﾞｼｯｸUB"/>
      <family val="3"/>
      <charset val="128"/>
    </font>
    <font>
      <sz val="11"/>
      <color rgb="FF000000"/>
      <name val="HGS創英角ｺﾞｼｯｸUB"/>
      <family val="3"/>
      <charset val="128"/>
    </font>
    <font>
      <sz val="11"/>
      <color rgb="FFFF0000"/>
      <name val="HGS創英角ｺﾞｼｯｸUB"/>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name val="HG丸ｺﾞｼｯｸM-PRO"/>
      <family val="3"/>
      <charset val="128"/>
    </font>
    <font>
      <sz val="11"/>
      <color theme="1"/>
      <name val="HG丸ｺﾞｼｯｸM-PRO"/>
      <family val="3"/>
      <charset val="128"/>
    </font>
    <font>
      <sz val="11"/>
      <name val="HG丸ｺﾞｼｯｸM-PRO"/>
      <family val="3"/>
      <charset val="128"/>
    </font>
    <font>
      <b/>
      <sz val="11"/>
      <color indexed="10"/>
      <name val="HG丸ｺﾞｼｯｸM-PRO"/>
      <family val="3"/>
      <charset val="128"/>
    </font>
    <font>
      <sz val="10"/>
      <color rgb="FFFF0000"/>
      <name val="HGS創英角ｺﾞｼｯｸUB"/>
      <family val="3"/>
      <charset val="128"/>
    </font>
    <font>
      <sz val="9"/>
      <color indexed="81"/>
      <name val="MS P ゴシック"/>
      <family val="3"/>
      <charset val="128"/>
    </font>
    <font>
      <sz val="11"/>
      <color theme="1"/>
      <name val="Meiryo UI"/>
      <family val="2"/>
      <charset val="128"/>
    </font>
    <font>
      <sz val="18"/>
      <color theme="1"/>
      <name val="HGS創英角ｺﾞｼｯｸUB"/>
      <family val="3"/>
      <charset val="128"/>
    </font>
    <font>
      <b/>
      <sz val="11"/>
      <color rgb="FF000000"/>
      <name val="Meiryo UI"/>
      <family val="3"/>
      <charset val="128"/>
    </font>
    <font>
      <sz val="12"/>
      <color theme="1"/>
      <name val="ＭＳ Ｐゴシック"/>
      <family val="2"/>
      <scheme val="minor"/>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b/>
      <sz val="11"/>
      <color theme="1"/>
      <name val="ＭＳ Ｐゴシック"/>
      <family val="3"/>
      <charset val="128"/>
      <scheme val="minor"/>
    </font>
    <font>
      <b/>
      <sz val="11"/>
      <color rgb="FFFF0000"/>
      <name val="ＭＳ Ｐゴシック"/>
      <family val="3"/>
      <charset val="128"/>
      <scheme val="minor"/>
    </font>
    <font>
      <sz val="11"/>
      <color rgb="FFFF0000"/>
      <name val="ＭＳ Ｐゴシック"/>
      <family val="3"/>
      <charset val="128"/>
      <scheme val="minor"/>
    </font>
    <font>
      <sz val="11"/>
      <color indexed="8"/>
      <name val="ＭＳ 明朝"/>
      <family val="1"/>
      <charset val="128"/>
    </font>
    <font>
      <b/>
      <sz val="9"/>
      <color indexed="81"/>
      <name val="MS P ゴシック"/>
      <family val="3"/>
      <charset val="128"/>
    </font>
  </fonts>
  <fills count="19">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59999389629810485"/>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7"/>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
      <patternFill patternType="solid">
        <fgColor theme="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1"/>
      </right>
      <top style="thin">
        <color theme="0" tint="-0.34998626667073579"/>
      </top>
      <bottom style="thin">
        <color theme="0" tint="-0.34998626667073579"/>
      </bottom>
      <diagonal/>
    </border>
    <border>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bottom style="medium">
        <color indexed="64"/>
      </bottom>
      <diagonal/>
    </border>
  </borders>
  <cellStyleXfs count="3">
    <xf numFmtId="0" fontId="0" fillId="0" borderId="0"/>
    <xf numFmtId="0" fontId="15" fillId="0" borderId="0">
      <alignment vertical="center"/>
    </xf>
    <xf numFmtId="9" fontId="57" fillId="0" borderId="0" applyFont="0" applyFill="0" applyBorder="0" applyAlignment="0" applyProtection="0">
      <alignment vertical="center"/>
    </xf>
  </cellStyleXfs>
  <cellXfs count="522">
    <xf numFmtId="0" fontId="0" fillId="0" borderId="0" xfId="0"/>
    <xf numFmtId="0" fontId="0" fillId="0" borderId="1" xfId="0" applyBorder="1"/>
    <xf numFmtId="0" fontId="0" fillId="0" borderId="40" xfId="0" applyBorder="1" applyAlignment="1">
      <alignment horizontal="center" vertical="center"/>
    </xf>
    <xf numFmtId="0" fontId="0" fillId="0" borderId="39" xfId="0" applyBorder="1" applyAlignment="1">
      <alignment horizontal="center" vertical="center"/>
    </xf>
    <xf numFmtId="0" fontId="0" fillId="0" borderId="40" xfId="0" applyBorder="1"/>
    <xf numFmtId="0" fontId="0" fillId="0" borderId="39" xfId="0" applyBorder="1"/>
    <xf numFmtId="0" fontId="0" fillId="0" borderId="1" xfId="0" applyBorder="1" applyAlignment="1">
      <alignment wrapText="1"/>
    </xf>
    <xf numFmtId="0" fontId="0" fillId="4" borderId="44" xfId="0" applyFill="1" applyBorder="1"/>
    <xf numFmtId="0" fontId="0" fillId="4" borderId="45" xfId="0" applyFill="1" applyBorder="1"/>
    <xf numFmtId="0" fontId="0" fillId="4" borderId="40" xfId="0" applyFill="1" applyBorder="1"/>
    <xf numFmtId="0" fontId="0" fillId="4" borderId="46" xfId="0" applyFill="1" applyBorder="1"/>
    <xf numFmtId="178" fontId="0" fillId="4" borderId="40" xfId="0" applyNumberFormat="1" applyFill="1" applyBorder="1"/>
    <xf numFmtId="178" fontId="0" fillId="4" borderId="46" xfId="0" applyNumberFormat="1" applyFill="1" applyBorder="1"/>
    <xf numFmtId="0" fontId="0" fillId="5" borderId="40" xfId="0" applyFill="1" applyBorder="1"/>
    <xf numFmtId="0" fontId="0" fillId="5" borderId="39" xfId="0" applyFill="1" applyBorder="1"/>
    <xf numFmtId="0" fontId="3" fillId="0" borderId="30" xfId="0" applyFont="1" applyBorder="1" applyAlignment="1">
      <alignment horizontal="left" vertical="center"/>
    </xf>
    <xf numFmtId="0" fontId="5" fillId="0" borderId="30"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177" fontId="5" fillId="0" borderId="23" xfId="0" applyNumberFormat="1" applyFont="1" applyBorder="1" applyAlignment="1">
      <alignment horizontal="center" vertical="center"/>
    </xf>
    <xf numFmtId="0" fontId="5" fillId="0" borderId="38" xfId="0" applyFont="1" applyBorder="1" applyAlignment="1">
      <alignment horizontal="center" vertical="center"/>
    </xf>
    <xf numFmtId="0" fontId="0" fillId="4" borderId="39" xfId="0" applyFill="1" applyBorder="1"/>
    <xf numFmtId="0" fontId="18" fillId="4" borderId="40" xfId="0" applyFont="1" applyFill="1" applyBorder="1"/>
    <xf numFmtId="0" fontId="18" fillId="4" borderId="39" xfId="0" applyFont="1" applyFill="1" applyBorder="1"/>
    <xf numFmtId="0" fontId="5" fillId="4" borderId="11"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176" fontId="3" fillId="4" borderId="10" xfId="0" applyNumberFormat="1" applyFont="1" applyFill="1" applyBorder="1" applyAlignment="1" applyProtection="1">
      <alignment horizontal="center" vertical="center"/>
      <protection locked="0"/>
    </xf>
    <xf numFmtId="0" fontId="3" fillId="4" borderId="1" xfId="0"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176" fontId="3" fillId="4" borderId="15" xfId="0" applyNumberFormat="1" applyFont="1" applyFill="1" applyBorder="1" applyAlignment="1" applyProtection="1">
      <alignment horizontal="center" vertical="center"/>
      <protection locked="0"/>
    </xf>
    <xf numFmtId="0" fontId="2" fillId="4" borderId="1" xfId="0" quotePrefix="1" applyFont="1" applyFill="1" applyBorder="1" applyAlignment="1" applyProtection="1">
      <alignment horizontal="right" vertical="center" wrapText="1"/>
      <protection locked="0"/>
    </xf>
    <xf numFmtId="0" fontId="5"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wrapText="1"/>
    </xf>
    <xf numFmtId="0" fontId="21" fillId="0" borderId="0" xfId="1" applyFont="1">
      <alignment vertical="center"/>
    </xf>
    <xf numFmtId="0" fontId="5" fillId="0" borderId="0" xfId="0" applyFont="1" applyAlignment="1">
      <alignment vertical="center"/>
    </xf>
    <xf numFmtId="0" fontId="5" fillId="2" borderId="32" xfId="0" applyFont="1" applyFill="1" applyBorder="1" applyAlignment="1">
      <alignment horizontal="center" vertical="center"/>
    </xf>
    <xf numFmtId="0" fontId="6" fillId="0" borderId="0" xfId="0" applyFont="1" applyAlignment="1">
      <alignment vertical="center"/>
    </xf>
    <xf numFmtId="0" fontId="3" fillId="4" borderId="40" xfId="0" applyFont="1" applyFill="1" applyBorder="1" applyAlignment="1">
      <alignment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5" fillId="0" borderId="17" xfId="0" applyFont="1" applyBorder="1" applyAlignment="1">
      <alignment horizontal="center" vertical="center"/>
    </xf>
    <xf numFmtId="0" fontId="5" fillId="0" borderId="15" xfId="0" applyFont="1" applyBorder="1" applyAlignment="1">
      <alignment horizontal="center" vertical="center"/>
    </xf>
    <xf numFmtId="0" fontId="3" fillId="0" borderId="36" xfId="0" applyFont="1" applyBorder="1" applyAlignment="1">
      <alignment horizontal="center" vertical="center"/>
    </xf>
    <xf numFmtId="0" fontId="9" fillId="0" borderId="31" xfId="0" applyFont="1" applyBorder="1" applyAlignment="1">
      <alignment horizontal="left" vertical="center"/>
    </xf>
    <xf numFmtId="0" fontId="5" fillId="0" borderId="31" xfId="0" applyFont="1" applyBorder="1" applyAlignment="1">
      <alignment horizontal="center" vertical="center"/>
    </xf>
    <xf numFmtId="0" fontId="3" fillId="0" borderId="31" xfId="0" applyFont="1" applyBorder="1" applyAlignment="1">
      <alignment horizontal="center" vertical="center"/>
    </xf>
    <xf numFmtId="0" fontId="3" fillId="0" borderId="0" xfId="0" applyFont="1" applyAlignment="1">
      <alignment horizontal="left"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5" fillId="0" borderId="20" xfId="0" applyFont="1" applyBorder="1" applyAlignment="1">
      <alignment horizontal="center" vertical="center"/>
    </xf>
    <xf numFmtId="0" fontId="10" fillId="0" borderId="20"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34" xfId="0" applyFont="1" applyBorder="1" applyAlignment="1">
      <alignment horizontal="center" vertical="center" shrinkToFit="1"/>
    </xf>
    <xf numFmtId="0" fontId="10" fillId="0" borderId="22" xfId="0" applyFont="1" applyBorder="1" applyAlignment="1">
      <alignment horizontal="center" vertical="center" shrinkToFit="1"/>
    </xf>
    <xf numFmtId="0" fontId="3" fillId="0" borderId="10" xfId="0" applyFont="1" applyBorder="1" applyAlignment="1">
      <alignment horizontal="center" vertical="center"/>
    </xf>
    <xf numFmtId="177" fontId="3" fillId="0" borderId="10" xfId="0" applyNumberFormat="1" applyFont="1" applyBorder="1" applyAlignment="1">
      <alignment horizontal="center" vertical="center"/>
    </xf>
    <xf numFmtId="177" fontId="3" fillId="0" borderId="11" xfId="0" applyNumberFormat="1" applyFont="1" applyBorder="1" applyAlignment="1">
      <alignment horizontal="center" vertical="center"/>
    </xf>
    <xf numFmtId="177" fontId="3" fillId="0" borderId="13" xfId="0" applyNumberFormat="1" applyFont="1" applyBorder="1" applyAlignment="1">
      <alignment horizontal="center" vertical="center"/>
    </xf>
    <xf numFmtId="0" fontId="3" fillId="0" borderId="1" xfId="0" applyFont="1" applyBorder="1" applyAlignment="1">
      <alignment horizontal="center" vertical="center"/>
    </xf>
    <xf numFmtId="177" fontId="3" fillId="0" borderId="1" xfId="0" applyNumberFormat="1" applyFont="1" applyBorder="1" applyAlignment="1">
      <alignment horizontal="center" vertical="center"/>
    </xf>
    <xf numFmtId="177" fontId="3" fillId="0" borderId="6" xfId="0" applyNumberFormat="1" applyFont="1" applyBorder="1" applyAlignment="1">
      <alignment horizontal="center" vertical="center"/>
    </xf>
    <xf numFmtId="177" fontId="3" fillId="0" borderId="14" xfId="0" applyNumberFormat="1" applyFont="1" applyBorder="1" applyAlignment="1">
      <alignment horizontal="center" vertical="center"/>
    </xf>
    <xf numFmtId="0" fontId="3" fillId="0" borderId="15" xfId="0" applyFont="1" applyBorder="1" applyAlignment="1">
      <alignment horizontal="center" vertical="center"/>
    </xf>
    <xf numFmtId="177" fontId="3" fillId="0" borderId="15" xfId="0" applyNumberFormat="1" applyFont="1" applyBorder="1" applyAlignment="1">
      <alignment horizontal="center" vertical="center"/>
    </xf>
    <xf numFmtId="177" fontId="3" fillId="0" borderId="16" xfId="0" applyNumberFormat="1" applyFont="1" applyBorder="1" applyAlignment="1">
      <alignment horizontal="center" vertical="center"/>
    </xf>
    <xf numFmtId="0" fontId="5" fillId="0" borderId="24" xfId="0" applyFont="1" applyBorder="1" applyAlignment="1">
      <alignment horizontal="center" vertical="center"/>
    </xf>
    <xf numFmtId="0" fontId="3" fillId="0" borderId="25" xfId="0" applyFont="1" applyBorder="1" applyAlignment="1">
      <alignment horizontal="center" vertical="center"/>
    </xf>
    <xf numFmtId="0" fontId="5" fillId="0" borderId="26" xfId="0" applyFont="1" applyBorder="1" applyAlignment="1">
      <alignment horizontal="center" vertical="center"/>
    </xf>
    <xf numFmtId="176" fontId="3" fillId="0" borderId="25" xfId="0" applyNumberFormat="1" applyFont="1" applyBorder="1" applyAlignment="1">
      <alignment horizontal="center" vertical="center"/>
    </xf>
    <xf numFmtId="176" fontId="3" fillId="0" borderId="26" xfId="0" applyNumberFormat="1" applyFont="1" applyBorder="1" applyAlignment="1">
      <alignment horizontal="center" vertical="center"/>
    </xf>
    <xf numFmtId="177" fontId="3" fillId="0" borderId="26" xfId="0" applyNumberFormat="1" applyFont="1" applyBorder="1" applyAlignment="1">
      <alignment horizontal="center" vertical="center"/>
    </xf>
    <xf numFmtId="0" fontId="3" fillId="0" borderId="26" xfId="0" applyFont="1" applyBorder="1" applyAlignment="1">
      <alignment horizontal="center" vertical="center"/>
    </xf>
    <xf numFmtId="0" fontId="3" fillId="0" borderId="30" xfId="0" applyFont="1" applyBorder="1" applyAlignment="1">
      <alignment horizontal="center" vertical="center"/>
    </xf>
    <xf numFmtId="177" fontId="3" fillId="0" borderId="29" xfId="0" applyNumberFormat="1" applyFont="1" applyBorder="1" applyAlignment="1">
      <alignment horizontal="center" vertical="center"/>
    </xf>
    <xf numFmtId="0" fontId="3" fillId="0" borderId="1" xfId="0" applyFont="1" applyBorder="1" applyAlignment="1">
      <alignment vertical="center"/>
    </xf>
    <xf numFmtId="0" fontId="12" fillId="0" borderId="0" xfId="0" applyFont="1" applyAlignment="1">
      <alignment vertical="center"/>
    </xf>
    <xf numFmtId="0" fontId="3" fillId="0" borderId="6" xfId="0" applyFont="1" applyBorder="1" applyAlignment="1">
      <alignment horizontal="right" vertical="center"/>
    </xf>
    <xf numFmtId="0" fontId="3" fillId="0" borderId="7" xfId="0" applyFont="1" applyBorder="1" applyAlignment="1">
      <alignment horizontal="left" vertical="center"/>
    </xf>
    <xf numFmtId="0" fontId="3" fillId="0" borderId="2" xfId="0" applyFont="1" applyBorder="1" applyAlignment="1">
      <alignment horizontal="left" vertical="center"/>
    </xf>
    <xf numFmtId="0" fontId="13" fillId="0" borderId="8" xfId="0" applyFont="1" applyBorder="1" applyAlignment="1">
      <alignment horizontal="left" vertical="center"/>
    </xf>
    <xf numFmtId="0" fontId="3" fillId="0" borderId="4" xfId="0" applyFont="1" applyBorder="1" applyAlignment="1">
      <alignment vertical="center"/>
    </xf>
    <xf numFmtId="0" fontId="11" fillId="0" borderId="0" xfId="0" applyFont="1" applyAlignme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3" fillId="0" borderId="0" xfId="0" applyFont="1" applyAlignment="1">
      <alignment horizontal="center" vertical="center" shrinkToFit="1"/>
    </xf>
    <xf numFmtId="0" fontId="3" fillId="0" borderId="0" xfId="0" applyFont="1" applyAlignment="1" applyProtection="1">
      <alignment vertical="center"/>
      <protection locked="0"/>
    </xf>
    <xf numFmtId="177" fontId="3" fillId="4" borderId="41" xfId="0" applyNumberFormat="1" applyFont="1" applyFill="1" applyBorder="1" applyAlignment="1" applyProtection="1">
      <alignment horizontal="center" vertical="center"/>
      <protection locked="0"/>
    </xf>
    <xf numFmtId="177" fontId="3" fillId="4" borderId="42" xfId="0" applyNumberFormat="1" applyFont="1" applyFill="1" applyBorder="1" applyAlignment="1" applyProtection="1">
      <alignment horizontal="center" vertical="center"/>
      <protection locked="0"/>
    </xf>
    <xf numFmtId="0" fontId="11" fillId="0" borderId="0" xfId="0" applyFont="1"/>
    <xf numFmtId="0" fontId="11" fillId="0" borderId="40"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xf numFmtId="0" fontId="11" fillId="0" borderId="39" xfId="0" applyFont="1" applyBorder="1"/>
    <xf numFmtId="178" fontId="11" fillId="0" borderId="40" xfId="0" applyNumberFormat="1" applyFont="1" applyBorder="1"/>
    <xf numFmtId="0" fontId="23" fillId="0" borderId="40" xfId="0" applyFont="1" applyBorder="1"/>
    <xf numFmtId="0" fontId="11" fillId="4" borderId="40" xfId="0" applyFont="1" applyFill="1" applyBorder="1"/>
    <xf numFmtId="0" fontId="23" fillId="4" borderId="40" xfId="0" applyFont="1" applyFill="1" applyBorder="1"/>
    <xf numFmtId="178" fontId="23" fillId="4" borderId="40" xfId="0" applyNumberFormat="1" applyFont="1" applyFill="1" applyBorder="1"/>
    <xf numFmtId="178" fontId="23" fillId="4" borderId="46" xfId="0" applyNumberFormat="1" applyFont="1" applyFill="1" applyBorder="1"/>
    <xf numFmtId="0" fontId="23" fillId="4" borderId="46" xfId="0" applyFont="1" applyFill="1" applyBorder="1"/>
    <xf numFmtId="0" fontId="24" fillId="0" borderId="40" xfId="0" applyFont="1" applyBorder="1"/>
    <xf numFmtId="0" fontId="3" fillId="4" borderId="4" xfId="0" applyFont="1" applyFill="1" applyBorder="1" applyAlignment="1" applyProtection="1">
      <alignment horizontal="center" vertical="center"/>
      <protection locked="0"/>
    </xf>
    <xf numFmtId="176" fontId="3" fillId="4" borderId="4" xfId="0" applyNumberFormat="1" applyFont="1" applyFill="1" applyBorder="1" applyAlignment="1" applyProtection="1">
      <alignment horizontal="center" vertical="center"/>
      <protection locked="0"/>
    </xf>
    <xf numFmtId="177" fontId="3" fillId="0" borderId="21" xfId="0" applyNumberFormat="1" applyFont="1" applyBorder="1" applyAlignment="1">
      <alignment horizontal="center" vertical="center"/>
    </xf>
    <xf numFmtId="177" fontId="3" fillId="0" borderId="20" xfId="0" applyNumberFormat="1" applyFont="1" applyBorder="1" applyAlignment="1">
      <alignment horizontal="center" vertical="center"/>
    </xf>
    <xf numFmtId="177" fontId="3" fillId="4" borderId="1" xfId="0" applyNumberFormat="1" applyFont="1" applyFill="1" applyBorder="1" applyAlignment="1" applyProtection="1">
      <alignment horizontal="center" vertical="center"/>
      <protection locked="0"/>
    </xf>
    <xf numFmtId="177" fontId="3" fillId="0" borderId="48" xfId="0" applyNumberFormat="1" applyFont="1" applyBorder="1" applyAlignment="1">
      <alignment horizontal="center" vertical="center"/>
    </xf>
    <xf numFmtId="177" fontId="3" fillId="0" borderId="8" xfId="0" applyNumberFormat="1" applyFont="1" applyBorder="1" applyAlignment="1">
      <alignment horizontal="center" vertical="center"/>
    </xf>
    <xf numFmtId="177" fontId="3" fillId="0" borderId="49" xfId="0" applyNumberFormat="1" applyFont="1" applyBorder="1" applyAlignment="1">
      <alignment horizontal="center" vertical="center"/>
    </xf>
    <xf numFmtId="177" fontId="3" fillId="4" borderId="4" xfId="0" applyNumberFormat="1" applyFont="1" applyFill="1" applyBorder="1" applyAlignment="1" applyProtection="1">
      <alignment horizontal="center" vertical="center"/>
      <protection locked="0"/>
    </xf>
    <xf numFmtId="177" fontId="3" fillId="4" borderId="15" xfId="0" applyNumberFormat="1" applyFont="1" applyFill="1" applyBorder="1" applyAlignment="1" applyProtection="1">
      <alignment horizontal="center" vertical="center"/>
      <protection locked="0"/>
    </xf>
    <xf numFmtId="177" fontId="3" fillId="0" borderId="50" xfId="0" applyNumberFormat="1" applyFont="1" applyBorder="1" applyAlignment="1">
      <alignment horizontal="center" vertical="center"/>
    </xf>
    <xf numFmtId="177" fontId="3" fillId="4" borderId="51" xfId="0" applyNumberFormat="1" applyFont="1" applyFill="1" applyBorder="1" applyAlignment="1" applyProtection="1">
      <alignment horizontal="center" vertical="center"/>
      <protection locked="0"/>
    </xf>
    <xf numFmtId="177" fontId="3" fillId="0" borderId="52" xfId="0" applyNumberFormat="1" applyFont="1" applyBorder="1" applyAlignment="1">
      <alignment horizontal="center" vertical="center"/>
    </xf>
    <xf numFmtId="177" fontId="3" fillId="0" borderId="53" xfId="0" applyNumberFormat="1" applyFont="1" applyBorder="1" applyAlignment="1">
      <alignment horizontal="center" vertical="center"/>
    </xf>
    <xf numFmtId="177" fontId="3" fillId="0" borderId="54" xfId="0" applyNumberFormat="1" applyFont="1" applyBorder="1" applyAlignment="1">
      <alignment horizontal="center" vertical="center"/>
    </xf>
    <xf numFmtId="177" fontId="3" fillId="0" borderId="25" xfId="0" applyNumberFormat="1" applyFont="1" applyBorder="1" applyAlignment="1">
      <alignment horizontal="center" vertical="center"/>
    </xf>
    <xf numFmtId="177" fontId="3" fillId="0" borderId="55" xfId="0" applyNumberFormat="1" applyFont="1" applyBorder="1" applyAlignment="1">
      <alignment horizontal="center" vertical="center"/>
    </xf>
    <xf numFmtId="177" fontId="3" fillId="4" borderId="56" xfId="0" applyNumberFormat="1" applyFont="1" applyFill="1" applyBorder="1" applyAlignment="1" applyProtection="1">
      <alignment horizontal="center" vertical="center"/>
      <protection locked="0"/>
    </xf>
    <xf numFmtId="0" fontId="30" fillId="0" borderId="0" xfId="0" applyFont="1" applyAlignment="1">
      <alignment vertical="center"/>
    </xf>
    <xf numFmtId="0" fontId="43" fillId="0" borderId="0" xfId="0" applyFont="1" applyAlignment="1">
      <alignment vertical="center"/>
    </xf>
    <xf numFmtId="0" fontId="45" fillId="0" borderId="0" xfId="0" applyFont="1" applyAlignment="1">
      <alignment vertical="center"/>
    </xf>
    <xf numFmtId="0" fontId="32" fillId="0" borderId="0" xfId="1" applyFont="1">
      <alignment vertical="center"/>
    </xf>
    <xf numFmtId="14" fontId="43" fillId="0" borderId="0" xfId="0" applyNumberFormat="1" applyFont="1" applyAlignment="1">
      <alignment vertical="center"/>
    </xf>
    <xf numFmtId="0" fontId="46" fillId="0" borderId="0" xfId="0" applyFont="1" applyAlignment="1">
      <alignment vertical="center"/>
    </xf>
    <xf numFmtId="0" fontId="46" fillId="0" borderId="0" xfId="0" applyFont="1" applyAlignment="1">
      <alignment horizontal="right" vertical="center" wrapText="1"/>
    </xf>
    <xf numFmtId="0" fontId="47" fillId="0" borderId="0" xfId="0" applyFont="1" applyAlignment="1">
      <alignment horizontal="right" vertical="center"/>
    </xf>
    <xf numFmtId="0" fontId="2" fillId="0" borderId="0" xfId="0" applyFont="1" applyAlignment="1">
      <alignment vertical="center" wrapText="1"/>
    </xf>
    <xf numFmtId="0" fontId="49" fillId="0" borderId="0" xfId="0" applyFont="1" applyAlignment="1">
      <alignment vertical="center"/>
    </xf>
    <xf numFmtId="0" fontId="50" fillId="0" borderId="0" xfId="0" applyFont="1" applyAlignment="1">
      <alignment vertical="center"/>
    </xf>
    <xf numFmtId="0" fontId="43" fillId="15" borderId="74" xfId="0" applyFont="1" applyFill="1" applyBorder="1" applyAlignment="1">
      <alignment horizontal="center" vertical="center"/>
    </xf>
    <xf numFmtId="0" fontId="43" fillId="15" borderId="75" xfId="0" applyFont="1" applyFill="1" applyBorder="1" applyAlignment="1">
      <alignment horizontal="center" vertical="center"/>
    </xf>
    <xf numFmtId="0" fontId="43" fillId="15" borderId="76" xfId="0" applyFont="1" applyFill="1" applyBorder="1" applyAlignment="1">
      <alignment horizontal="center" vertical="center"/>
    </xf>
    <xf numFmtId="0" fontId="43" fillId="15" borderId="61" xfId="0" applyFont="1" applyFill="1" applyBorder="1" applyAlignment="1">
      <alignment horizontal="center" vertical="center"/>
    </xf>
    <xf numFmtId="0" fontId="43" fillId="16" borderId="57" xfId="0" applyFont="1" applyFill="1" applyBorder="1" applyAlignment="1" applyProtection="1">
      <alignment vertical="center"/>
      <protection locked="0"/>
    </xf>
    <xf numFmtId="0" fontId="43" fillId="0" borderId="60" xfId="0" applyFont="1" applyBorder="1" applyAlignment="1">
      <alignment vertical="center"/>
    </xf>
    <xf numFmtId="0" fontId="43" fillId="15" borderId="59" xfId="0" applyFont="1" applyFill="1" applyBorder="1" applyAlignment="1">
      <alignment horizontal="center" vertical="center"/>
    </xf>
    <xf numFmtId="0" fontId="43" fillId="0" borderId="14" xfId="0" applyFont="1" applyBorder="1" applyAlignment="1">
      <alignment vertical="center"/>
    </xf>
    <xf numFmtId="178" fontId="43" fillId="15" borderId="59" xfId="0" applyNumberFormat="1" applyFont="1" applyFill="1" applyBorder="1" applyAlignment="1">
      <alignment horizontal="center" vertical="center"/>
    </xf>
    <xf numFmtId="0" fontId="43" fillId="16" borderId="1" xfId="0" applyFont="1" applyFill="1" applyBorder="1" applyAlignment="1">
      <alignment vertical="center"/>
    </xf>
    <xf numFmtId="178" fontId="43" fillId="15" borderId="78" xfId="0" applyNumberFormat="1" applyFont="1" applyFill="1" applyBorder="1" applyAlignment="1">
      <alignment horizontal="center" vertical="center"/>
    </xf>
    <xf numFmtId="0" fontId="43" fillId="16" borderId="79" xfId="0" applyFont="1" applyFill="1" applyBorder="1" applyAlignment="1" applyProtection="1">
      <alignment vertical="center"/>
      <protection locked="0"/>
    </xf>
    <xf numFmtId="0" fontId="43" fillId="0" borderId="80" xfId="0" applyFont="1" applyBorder="1" applyAlignment="1">
      <alignment vertical="center"/>
    </xf>
    <xf numFmtId="0" fontId="43" fillId="15" borderId="24" xfId="0" applyFont="1" applyFill="1" applyBorder="1" applyAlignment="1">
      <alignment horizontal="center" vertical="center"/>
    </xf>
    <xf numFmtId="0" fontId="43" fillId="0" borderId="25" xfId="0" applyFont="1" applyBorder="1" applyAlignment="1">
      <alignment vertical="center"/>
    </xf>
    <xf numFmtId="0" fontId="43" fillId="0" borderId="55" xfId="0" applyFont="1" applyBorder="1" applyAlignment="1">
      <alignment vertical="center"/>
    </xf>
    <xf numFmtId="0" fontId="0" fillId="2" borderId="35" xfId="0" applyFill="1"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0" borderId="59" xfId="0" applyBorder="1" applyAlignment="1">
      <alignment horizontal="left" vertical="center"/>
    </xf>
    <xf numFmtId="0" fontId="0" fillId="0" borderId="1" xfId="0" applyBorder="1" applyAlignment="1">
      <alignment horizontal="center" vertical="center"/>
    </xf>
    <xf numFmtId="0" fontId="0" fillId="0" borderId="14" xfId="0" applyBorder="1" applyAlignment="1">
      <alignment horizontal="center" vertical="center"/>
    </xf>
    <xf numFmtId="0" fontId="54" fillId="18" borderId="0" xfId="0" applyFont="1" applyFill="1" applyAlignment="1">
      <alignment horizontal="center" vertical="center"/>
    </xf>
    <xf numFmtId="0" fontId="55" fillId="18" borderId="0" xfId="0" applyFont="1" applyFill="1" applyAlignment="1">
      <alignment horizontal="center" vertical="center"/>
    </xf>
    <xf numFmtId="0" fontId="55" fillId="18" borderId="0" xfId="0" applyFont="1" applyFill="1" applyAlignment="1">
      <alignment horizontal="left" vertical="center"/>
    </xf>
    <xf numFmtId="0" fontId="0" fillId="0" borderId="33" xfId="0" applyBorder="1" applyAlignment="1">
      <alignment horizontal="left" vertical="center"/>
    </xf>
    <xf numFmtId="0" fontId="0" fillId="0" borderId="15" xfId="0" applyBorder="1" applyAlignment="1">
      <alignment horizontal="center" vertical="center"/>
    </xf>
    <xf numFmtId="0" fontId="0" fillId="0" borderId="58" xfId="0" applyBorder="1" applyAlignment="1">
      <alignment horizontal="center" vertical="center"/>
    </xf>
    <xf numFmtId="0" fontId="0" fillId="0" borderId="61" xfId="0" applyBorder="1" applyAlignment="1">
      <alignment horizontal="left" vertical="center"/>
    </xf>
    <xf numFmtId="0" fontId="0" fillId="0" borderId="57" xfId="0" applyBorder="1" applyAlignment="1">
      <alignment horizontal="center" vertical="center"/>
    </xf>
    <xf numFmtId="0" fontId="0" fillId="0" borderId="60" xfId="0" applyBorder="1" applyAlignment="1">
      <alignment horizontal="center" vertical="center"/>
    </xf>
    <xf numFmtId="178" fontId="0" fillId="0" borderId="1" xfId="0" applyNumberFormat="1" applyBorder="1" applyAlignment="1">
      <alignment horizontal="center" vertical="center"/>
    </xf>
    <xf numFmtId="178" fontId="0" fillId="0" borderId="15" xfId="0" applyNumberFormat="1" applyBorder="1" applyAlignment="1">
      <alignment horizontal="center" vertical="center"/>
    </xf>
    <xf numFmtId="0" fontId="18" fillId="4" borderId="61" xfId="0" applyFont="1" applyFill="1" applyBorder="1" applyAlignment="1">
      <alignment horizontal="left" vertical="center"/>
    </xf>
    <xf numFmtId="0" fontId="0" fillId="4" borderId="57" xfId="0" applyFill="1" applyBorder="1" applyAlignment="1">
      <alignment horizontal="center" vertical="center"/>
    </xf>
    <xf numFmtId="178" fontId="0" fillId="4" borderId="57" xfId="0" applyNumberFormat="1" applyFill="1" applyBorder="1" applyAlignment="1">
      <alignment horizontal="center" vertical="center"/>
    </xf>
    <xf numFmtId="0" fontId="18" fillId="4" borderId="57" xfId="0" applyFont="1" applyFill="1" applyBorder="1" applyAlignment="1">
      <alignment horizontal="center" vertical="center"/>
    </xf>
    <xf numFmtId="0" fontId="0" fillId="4" borderId="60" xfId="0" applyFill="1" applyBorder="1" applyAlignment="1">
      <alignment horizontal="center" vertical="center"/>
    </xf>
    <xf numFmtId="0" fontId="56" fillId="4" borderId="59" xfId="0" applyFont="1" applyFill="1" applyBorder="1" applyAlignment="1">
      <alignment horizontal="left" vertical="center"/>
    </xf>
    <xf numFmtId="0" fontId="0" fillId="4" borderId="1" xfId="0" applyFill="1" applyBorder="1" applyAlignment="1">
      <alignment horizontal="center" vertical="center"/>
    </xf>
    <xf numFmtId="178" fontId="0" fillId="4" borderId="1" xfId="0" applyNumberFormat="1" applyFill="1" applyBorder="1" applyAlignment="1">
      <alignment horizontal="center" vertical="center"/>
    </xf>
    <xf numFmtId="0" fontId="18" fillId="4" borderId="1" xfId="0" applyFont="1" applyFill="1" applyBorder="1" applyAlignment="1">
      <alignment horizontal="center" vertical="center"/>
    </xf>
    <xf numFmtId="0" fontId="0" fillId="4" borderId="14" xfId="0" applyFill="1" applyBorder="1" applyAlignment="1">
      <alignment horizontal="center" vertical="center"/>
    </xf>
    <xf numFmtId="0" fontId="56" fillId="4" borderId="33" xfId="0" applyFont="1" applyFill="1" applyBorder="1" applyAlignment="1">
      <alignment horizontal="left" vertical="center"/>
    </xf>
    <xf numFmtId="0" fontId="0" fillId="4" borderId="15" xfId="0" applyFill="1" applyBorder="1" applyAlignment="1">
      <alignment horizontal="center" vertical="center"/>
    </xf>
    <xf numFmtId="178" fontId="0" fillId="4" borderId="15" xfId="0" applyNumberFormat="1" applyFill="1" applyBorder="1" applyAlignment="1">
      <alignment horizontal="center" vertical="center"/>
    </xf>
    <xf numFmtId="0" fontId="18" fillId="4" borderId="15" xfId="0" applyFont="1" applyFill="1" applyBorder="1" applyAlignment="1">
      <alignment horizontal="center" vertical="center"/>
    </xf>
    <xf numFmtId="0" fontId="0" fillId="4" borderId="58" xfId="0" applyFill="1" applyBorder="1" applyAlignment="1">
      <alignment horizontal="center" vertical="center"/>
    </xf>
    <xf numFmtId="0" fontId="0" fillId="18" borderId="61" xfId="0" applyFill="1" applyBorder="1" applyAlignment="1">
      <alignment horizontal="left" vertical="center"/>
    </xf>
    <xf numFmtId="0" fontId="0" fillId="18" borderId="57" xfId="0" applyFill="1" applyBorder="1" applyAlignment="1">
      <alignment horizontal="center" vertical="center"/>
    </xf>
    <xf numFmtId="178" fontId="0" fillId="18" borderId="57" xfId="0" applyNumberFormat="1" applyFill="1" applyBorder="1" applyAlignment="1">
      <alignment horizontal="center" vertical="center"/>
    </xf>
    <xf numFmtId="0" fontId="0" fillId="18" borderId="60" xfId="0" applyFill="1" applyBorder="1" applyAlignment="1">
      <alignment horizontal="center" vertical="center"/>
    </xf>
    <xf numFmtId="0" fontId="0" fillId="18" borderId="59" xfId="0" applyFill="1" applyBorder="1" applyAlignment="1">
      <alignment horizontal="left" vertical="center"/>
    </xf>
    <xf numFmtId="0" fontId="0" fillId="18" borderId="1" xfId="0" applyFill="1" applyBorder="1" applyAlignment="1">
      <alignment horizontal="center" vertical="center"/>
    </xf>
    <xf numFmtId="178" fontId="0" fillId="18" borderId="1" xfId="0" applyNumberFormat="1" applyFill="1" applyBorder="1" applyAlignment="1">
      <alignment horizontal="center" vertical="center"/>
    </xf>
    <xf numFmtId="0" fontId="0" fillId="18" borderId="14" xfId="0" applyFill="1" applyBorder="1" applyAlignment="1">
      <alignment horizontal="center" vertical="center"/>
    </xf>
    <xf numFmtId="0" fontId="0" fillId="18" borderId="33" xfId="0" applyFill="1" applyBorder="1" applyAlignment="1">
      <alignment horizontal="left" vertical="center"/>
    </xf>
    <xf numFmtId="0" fontId="0" fillId="18" borderId="15" xfId="0" applyFill="1" applyBorder="1" applyAlignment="1">
      <alignment horizontal="center" vertical="center"/>
    </xf>
    <xf numFmtId="178" fontId="0" fillId="18" borderId="15" xfId="0" applyNumberFormat="1" applyFill="1" applyBorder="1" applyAlignment="1">
      <alignment horizontal="center" vertical="center"/>
    </xf>
    <xf numFmtId="0" fontId="0" fillId="18" borderId="58" xfId="0" applyFill="1" applyBorder="1" applyAlignment="1">
      <alignment horizontal="center" vertical="center"/>
    </xf>
    <xf numFmtId="178" fontId="0" fillId="0" borderId="57" xfId="0" applyNumberFormat="1" applyBorder="1" applyAlignment="1">
      <alignment horizontal="center" vertical="center"/>
    </xf>
    <xf numFmtId="178" fontId="0" fillId="0" borderId="14" xfId="0" applyNumberFormat="1" applyBorder="1" applyAlignment="1">
      <alignment horizontal="center" vertical="center"/>
    </xf>
    <xf numFmtId="0" fontId="25" fillId="0" borderId="0" xfId="1" applyFont="1">
      <alignment vertical="center"/>
    </xf>
    <xf numFmtId="0" fontId="25" fillId="0" borderId="0" xfId="1" applyFont="1" applyAlignment="1">
      <alignment horizontal="center" vertical="center"/>
    </xf>
    <xf numFmtId="0" fontId="28" fillId="0" borderId="0" xfId="1" applyFont="1">
      <alignment vertical="center"/>
    </xf>
    <xf numFmtId="0" fontId="29" fillId="0" borderId="0" xfId="1" applyFont="1" applyAlignment="1">
      <alignment horizontal="right" vertical="center" readingOrder="1"/>
    </xf>
    <xf numFmtId="0" fontId="31" fillId="0" borderId="0" xfId="1" applyFont="1">
      <alignment vertical="center"/>
    </xf>
    <xf numFmtId="0" fontId="30" fillId="0" borderId="0" xfId="1" applyFont="1">
      <alignment vertical="center"/>
    </xf>
    <xf numFmtId="0" fontId="33" fillId="0" borderId="0" xfId="1" applyFont="1" applyAlignment="1">
      <alignment horizontal="right" vertical="center"/>
    </xf>
    <xf numFmtId="0" fontId="33" fillId="0" borderId="0" xfId="1" applyFont="1">
      <alignment vertical="center"/>
    </xf>
    <xf numFmtId="0" fontId="34" fillId="0" borderId="0" xfId="1" applyFont="1">
      <alignment vertical="center"/>
    </xf>
    <xf numFmtId="0" fontId="33" fillId="0" borderId="0" xfId="1" applyFont="1" applyAlignment="1">
      <alignment horizontal="center" vertical="center"/>
    </xf>
    <xf numFmtId="0" fontId="33" fillId="6" borderId="21" xfId="1" applyFont="1" applyFill="1" applyBorder="1" applyAlignment="1">
      <alignment horizontal="center" vertical="center"/>
    </xf>
    <xf numFmtId="0" fontId="33" fillId="0" borderId="35" xfId="1" applyFont="1" applyBorder="1" applyAlignment="1">
      <alignment horizontal="center" vertical="center"/>
    </xf>
    <xf numFmtId="0" fontId="33" fillId="0" borderId="13" xfId="1" applyFont="1" applyBorder="1" applyAlignment="1">
      <alignment horizontal="center" vertical="center"/>
    </xf>
    <xf numFmtId="0" fontId="15" fillId="0" borderId="0" xfId="1">
      <alignment vertical="center"/>
    </xf>
    <xf numFmtId="0" fontId="33" fillId="6" borderId="15" xfId="1" applyFont="1" applyFill="1" applyBorder="1" applyAlignment="1">
      <alignment horizontal="center" vertical="center"/>
    </xf>
    <xf numFmtId="0" fontId="36" fillId="6" borderId="25" xfId="1" applyFont="1" applyFill="1" applyBorder="1" applyAlignment="1">
      <alignment horizontal="center" vertical="center" wrapText="1"/>
    </xf>
    <xf numFmtId="0" fontId="33" fillId="6" borderId="58" xfId="1" applyFont="1" applyFill="1" applyBorder="1" applyAlignment="1">
      <alignment horizontal="center" vertical="center"/>
    </xf>
    <xf numFmtId="0" fontId="33" fillId="0" borderId="33" xfId="1" applyFont="1" applyBorder="1" applyAlignment="1">
      <alignment horizontal="center" vertical="center"/>
    </xf>
    <xf numFmtId="0" fontId="33" fillId="0" borderId="58" xfId="1" applyFont="1" applyBorder="1" applyAlignment="1">
      <alignment horizontal="center" vertical="center"/>
    </xf>
    <xf numFmtId="0" fontId="37" fillId="0" borderId="0" xfId="1" applyFont="1" applyAlignment="1">
      <alignment horizontal="left" vertical="center"/>
    </xf>
    <xf numFmtId="2" fontId="38" fillId="7" borderId="10" xfId="1" applyNumberFormat="1" applyFont="1" applyFill="1" applyBorder="1" applyAlignment="1">
      <alignment horizontal="center" vertical="center"/>
    </xf>
    <xf numFmtId="0" fontId="33" fillId="8" borderId="10" xfId="1" applyFont="1" applyFill="1" applyBorder="1" applyAlignment="1">
      <alignment horizontal="center" vertical="center"/>
    </xf>
    <xf numFmtId="1" fontId="33" fillId="7" borderId="10" xfId="1" applyNumberFormat="1" applyFont="1" applyFill="1" applyBorder="1" applyAlignment="1">
      <alignment horizontal="center" vertical="center"/>
    </xf>
    <xf numFmtId="180" fontId="33" fillId="7" borderId="10" xfId="1" applyNumberFormat="1" applyFont="1" applyFill="1" applyBorder="1">
      <alignment vertical="center"/>
    </xf>
    <xf numFmtId="179" fontId="33" fillId="7" borderId="10" xfId="1" applyNumberFormat="1" applyFont="1" applyFill="1" applyBorder="1" applyAlignment="1">
      <alignment horizontal="center" vertical="center"/>
    </xf>
    <xf numFmtId="176" fontId="33" fillId="7" borderId="10" xfId="1" applyNumberFormat="1" applyFont="1" applyFill="1" applyBorder="1">
      <alignment vertical="center"/>
    </xf>
    <xf numFmtId="176" fontId="33" fillId="7" borderId="13" xfId="1" applyNumberFormat="1" applyFont="1" applyFill="1" applyBorder="1">
      <alignment vertical="center"/>
    </xf>
    <xf numFmtId="0" fontId="39" fillId="0" borderId="0" xfId="1" applyFont="1" applyAlignment="1">
      <alignment horizontal="left" vertical="center"/>
    </xf>
    <xf numFmtId="2" fontId="38" fillId="9" borderId="8" xfId="1" applyNumberFormat="1" applyFont="1" applyFill="1" applyBorder="1" applyAlignment="1">
      <alignment horizontal="center" vertical="center"/>
    </xf>
    <xf numFmtId="0" fontId="33" fillId="8" borderId="1" xfId="1" applyFont="1" applyFill="1" applyBorder="1" applyAlignment="1">
      <alignment horizontal="center" vertical="center"/>
    </xf>
    <xf numFmtId="1" fontId="33" fillId="9" borderId="8" xfId="1" applyNumberFormat="1" applyFont="1" applyFill="1" applyBorder="1" applyAlignment="1">
      <alignment horizontal="center" vertical="center"/>
    </xf>
    <xf numFmtId="180" fontId="33" fillId="9" borderId="1" xfId="1" applyNumberFormat="1" applyFont="1" applyFill="1" applyBorder="1">
      <alignment vertical="center"/>
    </xf>
    <xf numFmtId="179" fontId="33" fillId="9" borderId="1" xfId="1" applyNumberFormat="1" applyFont="1" applyFill="1" applyBorder="1" applyAlignment="1">
      <alignment horizontal="center" vertical="center"/>
    </xf>
    <xf numFmtId="176" fontId="33" fillId="9" borderId="1" xfId="1" applyNumberFormat="1" applyFont="1" applyFill="1" applyBorder="1">
      <alignment vertical="center"/>
    </xf>
    <xf numFmtId="176" fontId="33" fillId="9" borderId="14" xfId="1" applyNumberFormat="1" applyFont="1" applyFill="1" applyBorder="1">
      <alignment vertical="center"/>
    </xf>
    <xf numFmtId="0" fontId="33" fillId="0" borderId="59" xfId="1" applyFont="1" applyBorder="1" applyAlignment="1">
      <alignment horizontal="center" vertical="center"/>
    </xf>
    <xf numFmtId="0" fontId="33" fillId="0" borderId="14" xfId="1" applyFont="1" applyBorder="1" applyAlignment="1">
      <alignment horizontal="center" vertical="center"/>
    </xf>
    <xf numFmtId="0" fontId="33" fillId="6" borderId="4" xfId="1" applyFont="1" applyFill="1" applyBorder="1" applyAlignment="1">
      <alignment horizontal="center" vertical="center"/>
    </xf>
    <xf numFmtId="2" fontId="38" fillId="7" borderId="1" xfId="1" applyNumberFormat="1" applyFont="1" applyFill="1" applyBorder="1" applyAlignment="1">
      <alignment horizontal="center" vertical="center"/>
    </xf>
    <xf numFmtId="1" fontId="33" fillId="7" borderId="1" xfId="1" applyNumberFormat="1" applyFont="1" applyFill="1" applyBorder="1" applyAlignment="1">
      <alignment horizontal="center" vertical="center"/>
    </xf>
    <xf numFmtId="180" fontId="33" fillId="7" borderId="1" xfId="1" applyNumberFormat="1" applyFont="1" applyFill="1" applyBorder="1">
      <alignment vertical="center"/>
    </xf>
    <xf numFmtId="179" fontId="33" fillId="7" borderId="1" xfId="1" applyNumberFormat="1" applyFont="1" applyFill="1" applyBorder="1" applyAlignment="1">
      <alignment horizontal="center" vertical="center"/>
    </xf>
    <xf numFmtId="176" fontId="33" fillId="7" borderId="1" xfId="1" applyNumberFormat="1" applyFont="1" applyFill="1" applyBorder="1">
      <alignment vertical="center"/>
    </xf>
    <xf numFmtId="176" fontId="33" fillId="7" borderId="14" xfId="1" applyNumberFormat="1" applyFont="1" applyFill="1" applyBorder="1">
      <alignment vertical="center"/>
    </xf>
    <xf numFmtId="1" fontId="39" fillId="9" borderId="8" xfId="1" applyNumberFormat="1" applyFont="1" applyFill="1" applyBorder="1" applyAlignment="1">
      <alignment horizontal="center" vertical="center"/>
    </xf>
    <xf numFmtId="179" fontId="39" fillId="9" borderId="1" xfId="1" applyNumberFormat="1" applyFont="1" applyFill="1" applyBorder="1" applyAlignment="1">
      <alignment horizontal="center" vertical="center"/>
    </xf>
    <xf numFmtId="176" fontId="39" fillId="9" borderId="14" xfId="1" applyNumberFormat="1" applyFont="1" applyFill="1" applyBorder="1">
      <alignment vertical="center"/>
    </xf>
    <xf numFmtId="0" fontId="33" fillId="6" borderId="52" xfId="1" applyFont="1" applyFill="1" applyBorder="1" applyAlignment="1">
      <alignment horizontal="center" vertical="center"/>
    </xf>
    <xf numFmtId="2" fontId="38" fillId="7" borderId="57" xfId="1" applyNumberFormat="1" applyFont="1" applyFill="1" applyBorder="1" applyAlignment="1">
      <alignment horizontal="center" vertical="center"/>
    </xf>
    <xf numFmtId="0" fontId="33" fillId="8" borderId="57" xfId="1" applyFont="1" applyFill="1" applyBorder="1" applyAlignment="1">
      <alignment horizontal="center" vertical="center"/>
    </xf>
    <xf numFmtId="1" fontId="33" fillId="7" borderId="57" xfId="1" applyNumberFormat="1" applyFont="1" applyFill="1" applyBorder="1" applyAlignment="1">
      <alignment horizontal="center" vertical="center"/>
    </xf>
    <xf numFmtId="180" fontId="33" fillId="7" borderId="57" xfId="1" applyNumberFormat="1" applyFont="1" applyFill="1" applyBorder="1">
      <alignment vertical="center"/>
    </xf>
    <xf numFmtId="179" fontId="33" fillId="7" borderId="57" xfId="1" applyNumberFormat="1" applyFont="1" applyFill="1" applyBorder="1" applyAlignment="1">
      <alignment horizontal="center" vertical="center"/>
    </xf>
    <xf numFmtId="176" fontId="33" fillId="7" borderId="57" xfId="1" applyNumberFormat="1" applyFont="1" applyFill="1" applyBorder="1">
      <alignment vertical="center"/>
    </xf>
    <xf numFmtId="176" fontId="33" fillId="7" borderId="60" xfId="1" applyNumberFormat="1" applyFont="1" applyFill="1" applyBorder="1">
      <alignment vertical="center"/>
    </xf>
    <xf numFmtId="0" fontId="33" fillId="0" borderId="61" xfId="1" applyFont="1" applyBorder="1" applyAlignment="1">
      <alignment horizontal="center" vertical="center"/>
    </xf>
    <xf numFmtId="0" fontId="33" fillId="0" borderId="60" xfId="1" applyFont="1" applyBorder="1" applyAlignment="1">
      <alignment horizontal="center" vertical="center"/>
    </xf>
    <xf numFmtId="1" fontId="33" fillId="10" borderId="8" xfId="1" applyNumberFormat="1" applyFont="1" applyFill="1" applyBorder="1" applyAlignment="1">
      <alignment horizontal="center" vertical="center"/>
    </xf>
    <xf numFmtId="179" fontId="33" fillId="10" borderId="1" xfId="1" applyNumberFormat="1" applyFont="1" applyFill="1" applyBorder="1" applyAlignment="1">
      <alignment horizontal="center" vertical="center"/>
    </xf>
    <xf numFmtId="176" fontId="33" fillId="10" borderId="14" xfId="1" applyNumberFormat="1" applyFont="1" applyFill="1" applyBorder="1">
      <alignment vertical="center"/>
    </xf>
    <xf numFmtId="0" fontId="39" fillId="0" borderId="0" xfId="1" applyFont="1" applyAlignment="1">
      <alignment horizontal="center" vertical="center"/>
    </xf>
    <xf numFmtId="1" fontId="39" fillId="7" borderId="1" xfId="1" applyNumberFormat="1" applyFont="1" applyFill="1" applyBorder="1" applyAlignment="1">
      <alignment horizontal="center" vertical="center"/>
    </xf>
    <xf numFmtId="179" fontId="39" fillId="7" borderId="1" xfId="1" applyNumberFormat="1" applyFont="1" applyFill="1" applyBorder="1" applyAlignment="1">
      <alignment horizontal="center" vertical="center"/>
    </xf>
    <xf numFmtId="176" fontId="39" fillId="7" borderId="14" xfId="1" applyNumberFormat="1" applyFont="1" applyFill="1" applyBorder="1">
      <alignment vertical="center"/>
    </xf>
    <xf numFmtId="0" fontId="33" fillId="4" borderId="15" xfId="1" applyFont="1" applyFill="1" applyBorder="1" applyAlignment="1">
      <alignment horizontal="center" vertical="center"/>
    </xf>
    <xf numFmtId="1" fontId="39" fillId="9" borderId="17" xfId="1" applyNumberFormat="1" applyFont="1" applyFill="1" applyBorder="1" applyAlignment="1">
      <alignment horizontal="center" vertical="center"/>
    </xf>
    <xf numFmtId="180" fontId="33" fillId="9" borderId="15" xfId="1" applyNumberFormat="1" applyFont="1" applyFill="1" applyBorder="1">
      <alignment vertical="center"/>
    </xf>
    <xf numFmtId="179" fontId="39" fillId="9" borderId="15" xfId="1" applyNumberFormat="1" applyFont="1" applyFill="1" applyBorder="1" applyAlignment="1">
      <alignment horizontal="center" vertical="center"/>
    </xf>
    <xf numFmtId="176" fontId="33" fillId="9" borderId="15" xfId="1" applyNumberFormat="1" applyFont="1" applyFill="1" applyBorder="1">
      <alignment vertical="center"/>
    </xf>
    <xf numFmtId="176" fontId="39" fillId="9" borderId="58" xfId="1" applyNumberFormat="1" applyFont="1" applyFill="1" applyBorder="1">
      <alignment vertical="center"/>
    </xf>
    <xf numFmtId="2" fontId="38" fillId="9" borderId="17" xfId="1" applyNumberFormat="1" applyFont="1" applyFill="1" applyBorder="1" applyAlignment="1">
      <alignment horizontal="center" vertical="center"/>
    </xf>
    <xf numFmtId="2" fontId="38" fillId="6" borderId="10" xfId="1" applyNumberFormat="1" applyFont="1" applyFill="1" applyBorder="1" applyAlignment="1">
      <alignment horizontal="center" vertical="center"/>
    </xf>
    <xf numFmtId="1" fontId="33" fillId="6" borderId="10" xfId="1" applyNumberFormat="1" applyFont="1" applyFill="1" applyBorder="1" applyAlignment="1">
      <alignment horizontal="center" vertical="center"/>
    </xf>
    <xf numFmtId="180" fontId="33" fillId="6" borderId="10" xfId="1" applyNumberFormat="1" applyFont="1" applyFill="1" applyBorder="1">
      <alignment vertical="center"/>
    </xf>
    <xf numFmtId="179" fontId="33" fillId="6" borderId="10" xfId="1" applyNumberFormat="1" applyFont="1" applyFill="1" applyBorder="1" applyAlignment="1">
      <alignment horizontal="center" vertical="center"/>
    </xf>
    <xf numFmtId="176" fontId="33" fillId="6" borderId="10" xfId="1" applyNumberFormat="1" applyFont="1" applyFill="1" applyBorder="1">
      <alignment vertical="center"/>
    </xf>
    <xf numFmtId="176" fontId="33" fillId="6" borderId="13" xfId="1" applyNumberFormat="1" applyFont="1" applyFill="1" applyBorder="1">
      <alignment vertical="center"/>
    </xf>
    <xf numFmtId="2" fontId="38" fillId="10" borderId="1" xfId="1" applyNumberFormat="1" applyFont="1" applyFill="1" applyBorder="1" applyAlignment="1">
      <alignment horizontal="center" vertical="center"/>
    </xf>
    <xf numFmtId="1" fontId="33" fillId="10" borderId="1" xfId="1" applyNumberFormat="1" applyFont="1" applyFill="1" applyBorder="1" applyAlignment="1">
      <alignment horizontal="center" vertical="center"/>
    </xf>
    <xf numFmtId="180" fontId="33" fillId="10" borderId="1" xfId="1" applyNumberFormat="1" applyFont="1" applyFill="1" applyBorder="1">
      <alignment vertical="center"/>
    </xf>
    <xf numFmtId="176" fontId="33" fillId="10" borderId="1" xfId="1" applyNumberFormat="1" applyFont="1" applyFill="1" applyBorder="1">
      <alignment vertical="center"/>
    </xf>
    <xf numFmtId="2" fontId="38" fillId="6" borderId="1" xfId="1" applyNumberFormat="1" applyFont="1" applyFill="1" applyBorder="1" applyAlignment="1">
      <alignment horizontal="center" vertical="center"/>
    </xf>
    <xf numFmtId="1" fontId="33" fillId="6" borderId="1" xfId="1" applyNumberFormat="1" applyFont="1" applyFill="1" applyBorder="1" applyAlignment="1">
      <alignment horizontal="center" vertical="center"/>
    </xf>
    <xf numFmtId="180" fontId="33" fillId="6" borderId="1" xfId="1" applyNumberFormat="1" applyFont="1" applyFill="1" applyBorder="1">
      <alignment vertical="center"/>
    </xf>
    <xf numFmtId="179" fontId="33" fillId="6" borderId="1" xfId="1" applyNumberFormat="1" applyFont="1" applyFill="1" applyBorder="1" applyAlignment="1">
      <alignment horizontal="center" vertical="center"/>
    </xf>
    <xf numFmtId="176" fontId="33" fillId="6" borderId="1" xfId="1" applyNumberFormat="1" applyFont="1" applyFill="1" applyBorder="1">
      <alignment vertical="center"/>
    </xf>
    <xf numFmtId="176" fontId="33" fillId="6" borderId="14" xfId="1" applyNumberFormat="1" applyFont="1" applyFill="1" applyBorder="1">
      <alignment vertical="center"/>
    </xf>
    <xf numFmtId="2" fontId="38" fillId="10" borderId="8" xfId="1" applyNumberFormat="1" applyFont="1" applyFill="1" applyBorder="1" applyAlignment="1">
      <alignment horizontal="center" vertical="center"/>
    </xf>
    <xf numFmtId="2" fontId="38" fillId="10" borderId="17" xfId="1" applyNumberFormat="1" applyFont="1" applyFill="1" applyBorder="1" applyAlignment="1">
      <alignment horizontal="center" vertical="center"/>
    </xf>
    <xf numFmtId="1" fontId="33" fillId="10" borderId="17" xfId="1" applyNumberFormat="1" applyFont="1" applyFill="1" applyBorder="1" applyAlignment="1">
      <alignment horizontal="center" vertical="center"/>
    </xf>
    <xf numFmtId="180" fontId="33" fillId="10" borderId="15" xfId="1" applyNumberFormat="1" applyFont="1" applyFill="1" applyBorder="1">
      <alignment vertical="center"/>
    </xf>
    <xf numFmtId="179" fontId="33" fillId="10" borderId="15" xfId="1" applyNumberFormat="1" applyFont="1" applyFill="1" applyBorder="1" applyAlignment="1">
      <alignment horizontal="center" vertical="center"/>
    </xf>
    <xf numFmtId="176" fontId="33" fillId="10" borderId="15" xfId="1" applyNumberFormat="1" applyFont="1" applyFill="1" applyBorder="1">
      <alignment vertical="center"/>
    </xf>
    <xf numFmtId="176" fontId="33" fillId="10" borderId="58" xfId="1" applyNumberFormat="1" applyFont="1" applyFill="1" applyBorder="1">
      <alignment vertical="center"/>
    </xf>
    <xf numFmtId="2" fontId="38" fillId="6" borderId="12" xfId="1" applyNumberFormat="1" applyFont="1" applyFill="1" applyBorder="1" applyAlignment="1">
      <alignment horizontal="center" vertical="center"/>
    </xf>
    <xf numFmtId="1" fontId="39" fillId="6" borderId="12" xfId="1" applyNumberFormat="1" applyFont="1" applyFill="1" applyBorder="1" applyAlignment="1">
      <alignment horizontal="center" vertical="center"/>
    </xf>
    <xf numFmtId="179" fontId="39" fillId="6" borderId="10" xfId="1" applyNumberFormat="1" applyFont="1" applyFill="1" applyBorder="1" applyAlignment="1">
      <alignment horizontal="center" vertical="center"/>
    </xf>
    <xf numFmtId="176" fontId="39" fillId="6" borderId="13" xfId="1" applyNumberFormat="1" applyFont="1" applyFill="1" applyBorder="1">
      <alignment vertical="center"/>
    </xf>
    <xf numFmtId="2" fontId="38" fillId="6" borderId="8" xfId="1" applyNumberFormat="1" applyFont="1" applyFill="1" applyBorder="1" applyAlignment="1">
      <alignment horizontal="center" vertical="center"/>
    </xf>
    <xf numFmtId="1" fontId="39" fillId="6" borderId="8" xfId="1" applyNumberFormat="1" applyFont="1" applyFill="1" applyBorder="1" applyAlignment="1">
      <alignment horizontal="center" vertical="center"/>
    </xf>
    <xf numFmtId="179" fontId="39" fillId="6" borderId="1" xfId="1" applyNumberFormat="1" applyFont="1" applyFill="1" applyBorder="1" applyAlignment="1">
      <alignment horizontal="center" vertical="center"/>
    </xf>
    <xf numFmtId="176" fontId="39" fillId="6" borderId="14" xfId="1" applyNumberFormat="1" applyFont="1" applyFill="1" applyBorder="1">
      <alignment vertical="center"/>
    </xf>
    <xf numFmtId="2" fontId="38" fillId="10" borderId="3" xfId="1" applyNumberFormat="1" applyFont="1" applyFill="1" applyBorder="1" applyAlignment="1">
      <alignment horizontal="center" vertical="center"/>
    </xf>
    <xf numFmtId="0" fontId="33" fillId="4" borderId="4" xfId="1" applyFont="1" applyFill="1" applyBorder="1" applyAlignment="1">
      <alignment horizontal="center" vertical="center"/>
    </xf>
    <xf numFmtId="1" fontId="33" fillId="10" borderId="3" xfId="1" applyNumberFormat="1" applyFont="1" applyFill="1" applyBorder="1" applyAlignment="1">
      <alignment horizontal="center" vertical="center"/>
    </xf>
    <xf numFmtId="180" fontId="33" fillId="10" borderId="4" xfId="1" applyNumberFormat="1" applyFont="1" applyFill="1" applyBorder="1">
      <alignment vertical="center"/>
    </xf>
    <xf numFmtId="179" fontId="33" fillId="10" borderId="4" xfId="1" applyNumberFormat="1" applyFont="1" applyFill="1" applyBorder="1" applyAlignment="1">
      <alignment horizontal="center" vertical="center"/>
    </xf>
    <xf numFmtId="176" fontId="33" fillId="10" borderId="4" xfId="1" applyNumberFormat="1" applyFont="1" applyFill="1" applyBorder="1">
      <alignment vertical="center"/>
    </xf>
    <xf numFmtId="176" fontId="33" fillId="10" borderId="50" xfId="1" applyNumberFormat="1" applyFont="1" applyFill="1" applyBorder="1">
      <alignment vertical="center"/>
    </xf>
    <xf numFmtId="0" fontId="33" fillId="0" borderId="62" xfId="1" applyFont="1" applyBorder="1" applyAlignment="1">
      <alignment horizontal="center" vertical="center"/>
    </xf>
    <xf numFmtId="0" fontId="33" fillId="0" borderId="50" xfId="1" applyFont="1" applyBorder="1" applyAlignment="1">
      <alignment horizontal="center" vertical="center"/>
    </xf>
    <xf numFmtId="0" fontId="33" fillId="4" borderId="1" xfId="1" applyFont="1" applyFill="1" applyBorder="1" applyAlignment="1">
      <alignment horizontal="center" vertical="center"/>
    </xf>
    <xf numFmtId="2" fontId="38" fillId="6" borderId="57" xfId="1" applyNumberFormat="1" applyFont="1" applyFill="1" applyBorder="1" applyAlignment="1">
      <alignment horizontal="center" vertical="center"/>
    </xf>
    <xf numFmtId="1" fontId="33" fillId="6" borderId="57" xfId="1" applyNumberFormat="1" applyFont="1" applyFill="1" applyBorder="1" applyAlignment="1">
      <alignment horizontal="center" vertical="center"/>
    </xf>
    <xf numFmtId="180" fontId="33" fillId="6" borderId="57" xfId="1" applyNumberFormat="1" applyFont="1" applyFill="1" applyBorder="1">
      <alignment vertical="center"/>
    </xf>
    <xf numFmtId="179" fontId="33" fillId="6" borderId="57" xfId="1" applyNumberFormat="1" applyFont="1" applyFill="1" applyBorder="1" applyAlignment="1">
      <alignment horizontal="center" vertical="center"/>
    </xf>
    <xf numFmtId="176" fontId="33" fillId="6" borderId="57" xfId="1" applyNumberFormat="1" applyFont="1" applyFill="1" applyBorder="1">
      <alignment vertical="center"/>
    </xf>
    <xf numFmtId="176" fontId="33" fillId="6" borderId="60" xfId="1" applyNumberFormat="1" applyFont="1" applyFill="1" applyBorder="1">
      <alignment vertical="center"/>
    </xf>
    <xf numFmtId="2" fontId="38" fillId="6" borderId="63" xfId="1" applyNumberFormat="1" applyFont="1" applyFill="1" applyBorder="1" applyAlignment="1">
      <alignment horizontal="center" vertical="center"/>
    </xf>
    <xf numFmtId="1" fontId="39" fillId="6" borderId="63" xfId="1" applyNumberFormat="1" applyFont="1" applyFill="1" applyBorder="1" applyAlignment="1">
      <alignment horizontal="center" vertical="center"/>
    </xf>
    <xf numFmtId="179" fontId="39" fillId="6" borderId="57" xfId="1" applyNumberFormat="1" applyFont="1" applyFill="1" applyBorder="1" applyAlignment="1">
      <alignment horizontal="center" vertical="center"/>
    </xf>
    <xf numFmtId="176" fontId="39" fillId="6" borderId="60" xfId="1" applyNumberFormat="1" applyFont="1" applyFill="1" applyBorder="1">
      <alignment vertical="center"/>
    </xf>
    <xf numFmtId="0" fontId="33" fillId="6" borderId="3" xfId="1" applyFont="1" applyFill="1" applyBorder="1" applyAlignment="1">
      <alignment horizontal="center" vertical="center"/>
    </xf>
    <xf numFmtId="0" fontId="33" fillId="6" borderId="19" xfId="1" applyFont="1" applyFill="1" applyBorder="1" applyAlignment="1">
      <alignment horizontal="center" vertical="center" wrapText="1"/>
    </xf>
    <xf numFmtId="2" fontId="38" fillId="6" borderId="20" xfId="1" applyNumberFormat="1" applyFont="1" applyFill="1" applyBorder="1" applyAlignment="1">
      <alignment horizontal="center" vertical="center"/>
    </xf>
    <xf numFmtId="2" fontId="38" fillId="6" borderId="5" xfId="1" applyNumberFormat="1" applyFont="1" applyFill="1" applyBorder="1" applyAlignment="1">
      <alignment horizontal="center" vertical="center"/>
    </xf>
    <xf numFmtId="0" fontId="33" fillId="6" borderId="17" xfId="1" applyFont="1" applyFill="1" applyBorder="1" applyAlignment="1">
      <alignment horizontal="center" vertical="center"/>
    </xf>
    <xf numFmtId="2" fontId="38" fillId="6" borderId="16" xfId="1" applyNumberFormat="1" applyFont="1" applyFill="1" applyBorder="1" applyAlignment="1">
      <alignment horizontal="center" vertical="center"/>
    </xf>
    <xf numFmtId="1" fontId="39" fillId="6" borderId="17" xfId="1" applyNumberFormat="1" applyFont="1" applyFill="1" applyBorder="1" applyAlignment="1">
      <alignment horizontal="center" vertical="center"/>
    </xf>
    <xf numFmtId="180" fontId="33" fillId="6" borderId="15" xfId="1" applyNumberFormat="1" applyFont="1" applyFill="1" applyBorder="1">
      <alignment vertical="center"/>
    </xf>
    <xf numFmtId="179" fontId="39" fillId="6" borderId="15" xfId="1" applyNumberFormat="1" applyFont="1" applyFill="1" applyBorder="1" applyAlignment="1">
      <alignment horizontal="center" vertical="center"/>
    </xf>
    <xf numFmtId="176" fontId="33" fillId="6" borderId="15" xfId="1" applyNumberFormat="1" applyFont="1" applyFill="1" applyBorder="1">
      <alignment vertical="center"/>
    </xf>
    <xf numFmtId="176" fontId="39" fillId="6" borderId="58" xfId="1" applyNumberFormat="1" applyFont="1" applyFill="1" applyBorder="1">
      <alignment vertical="center"/>
    </xf>
    <xf numFmtId="180" fontId="33" fillId="0" borderId="0" xfId="1" applyNumberFormat="1" applyFont="1">
      <alignment vertical="center"/>
    </xf>
    <xf numFmtId="176" fontId="33" fillId="0" borderId="0" xfId="1" applyNumberFormat="1" applyFont="1" applyAlignment="1">
      <alignment horizontal="center" vertical="center"/>
    </xf>
    <xf numFmtId="180" fontId="33" fillId="0" borderId="0" xfId="1" applyNumberFormat="1" applyFont="1" applyAlignment="1">
      <alignment horizontal="center" vertical="center"/>
    </xf>
    <xf numFmtId="176" fontId="33" fillId="0" borderId="0" xfId="1" applyNumberFormat="1" applyFont="1">
      <alignment vertical="center"/>
    </xf>
    <xf numFmtId="177" fontId="33" fillId="0" borderId="0" xfId="1" applyNumberFormat="1" applyFont="1" applyAlignment="1">
      <alignment horizontal="center" vertical="center"/>
    </xf>
    <xf numFmtId="9" fontId="33" fillId="0" borderId="0" xfId="2" applyFont="1" applyBorder="1" applyAlignment="1">
      <alignment horizontal="center" vertical="center"/>
    </xf>
    <xf numFmtId="0" fontId="33" fillId="6" borderId="28" xfId="1" applyFont="1" applyFill="1" applyBorder="1" applyAlignment="1">
      <alignment horizontal="center" vertical="center"/>
    </xf>
    <xf numFmtId="0" fontId="33" fillId="6" borderId="53" xfId="1" applyFont="1" applyFill="1" applyBorder="1" applyAlignment="1">
      <alignment horizontal="center" vertical="center"/>
    </xf>
    <xf numFmtId="0" fontId="40" fillId="11" borderId="69" xfId="1" applyFont="1" applyFill="1" applyBorder="1" applyAlignment="1">
      <alignment horizontal="center" vertical="center"/>
    </xf>
    <xf numFmtId="0" fontId="40" fillId="11" borderId="70" xfId="1" applyFont="1" applyFill="1" applyBorder="1" applyAlignment="1">
      <alignment horizontal="center" vertical="center"/>
    </xf>
    <xf numFmtId="0" fontId="40" fillId="11" borderId="23" xfId="1" applyFont="1" applyFill="1" applyBorder="1" applyAlignment="1">
      <alignment horizontal="center" vertical="center"/>
    </xf>
    <xf numFmtId="0" fontId="40" fillId="11" borderId="9" xfId="1" applyFont="1" applyFill="1" applyBorder="1" applyAlignment="1">
      <alignment horizontal="center" vertical="center"/>
    </xf>
    <xf numFmtId="0" fontId="40" fillId="11" borderId="71" xfId="1" applyFont="1" applyFill="1" applyBorder="1" applyAlignment="1">
      <alignment horizontal="center" vertical="center"/>
    </xf>
    <xf numFmtId="0" fontId="25" fillId="12" borderId="0" xfId="1" applyFont="1" applyFill="1" applyAlignment="1">
      <alignment vertical="center" wrapText="1"/>
    </xf>
    <xf numFmtId="0" fontId="25" fillId="13" borderId="0" xfId="1" applyFont="1" applyFill="1" applyAlignment="1">
      <alignment horizontal="center" vertical="center"/>
    </xf>
    <xf numFmtId="0" fontId="33" fillId="6" borderId="0" xfId="1" applyFont="1" applyFill="1" applyAlignment="1">
      <alignment horizontal="center" vertical="center"/>
    </xf>
    <xf numFmtId="0" fontId="33" fillId="6" borderId="72" xfId="1" applyFont="1" applyFill="1" applyBorder="1">
      <alignment vertical="center"/>
    </xf>
    <xf numFmtId="0" fontId="33" fillId="6" borderId="73" xfId="1" applyFont="1" applyFill="1" applyBorder="1">
      <alignment vertical="center"/>
    </xf>
    <xf numFmtId="179" fontId="33" fillId="8" borderId="68" xfId="1" applyNumberFormat="1" applyFont="1" applyFill="1" applyBorder="1">
      <alignment vertical="center"/>
    </xf>
    <xf numFmtId="179" fontId="33" fillId="8" borderId="30" xfId="1" applyNumberFormat="1" applyFont="1" applyFill="1" applyBorder="1">
      <alignment vertical="center"/>
    </xf>
    <xf numFmtId="0" fontId="33" fillId="6" borderId="29" xfId="1" applyFont="1" applyFill="1" applyBorder="1">
      <alignment vertical="center"/>
    </xf>
    <xf numFmtId="0" fontId="33" fillId="6" borderId="0" xfId="1" applyFont="1" applyFill="1">
      <alignment vertical="center"/>
    </xf>
    <xf numFmtId="177" fontId="33" fillId="14" borderId="68" xfId="1" applyNumberFormat="1" applyFont="1" applyFill="1" applyBorder="1" applyAlignment="1">
      <alignment horizontal="center" vertical="center"/>
    </xf>
    <xf numFmtId="0" fontId="33" fillId="0" borderId="18" xfId="1" applyFont="1" applyBorder="1">
      <alignment vertical="center"/>
    </xf>
    <xf numFmtId="0" fontId="33" fillId="0" borderId="31" xfId="1" applyFont="1" applyBorder="1">
      <alignment vertical="center"/>
    </xf>
    <xf numFmtId="0" fontId="33" fillId="0" borderId="34" xfId="1" applyFont="1" applyBorder="1">
      <alignment vertical="center"/>
    </xf>
    <xf numFmtId="0" fontId="33" fillId="0" borderId="67" xfId="1" applyFont="1" applyBorder="1">
      <alignment vertical="center"/>
    </xf>
    <xf numFmtId="0" fontId="33" fillId="0" borderId="18" xfId="1" applyFont="1" applyBorder="1" applyAlignment="1">
      <alignment horizontal="left" vertical="center"/>
    </xf>
    <xf numFmtId="0" fontId="33" fillId="0" borderId="34" xfId="1" applyFont="1" applyBorder="1" applyAlignment="1">
      <alignment horizontal="center" vertical="center"/>
    </xf>
    <xf numFmtId="0" fontId="33" fillId="0" borderId="68" xfId="1" applyFont="1" applyBorder="1">
      <alignment vertical="center"/>
    </xf>
    <xf numFmtId="0" fontId="33" fillId="0" borderId="30" xfId="1" applyFont="1" applyBorder="1">
      <alignment vertical="center"/>
    </xf>
    <xf numFmtId="0" fontId="33" fillId="0" borderId="29" xfId="1" applyFont="1" applyBorder="1">
      <alignment vertical="center"/>
    </xf>
    <xf numFmtId="178" fontId="33" fillId="0" borderId="68" xfId="1" applyNumberFormat="1" applyFont="1" applyBorder="1">
      <alignment vertical="center"/>
    </xf>
    <xf numFmtId="177" fontId="33" fillId="0" borderId="68" xfId="1" applyNumberFormat="1" applyFont="1" applyBorder="1">
      <alignment vertical="center"/>
    </xf>
    <xf numFmtId="181" fontId="33" fillId="0" borderId="29" xfId="1" applyNumberFormat="1" applyFont="1" applyBorder="1">
      <alignment vertical="center"/>
    </xf>
    <xf numFmtId="0" fontId="41" fillId="0" borderId="0" xfId="1" applyFont="1">
      <alignment vertical="center"/>
    </xf>
    <xf numFmtId="0" fontId="0" fillId="0" borderId="0" xfId="0" applyAlignment="1">
      <alignment horizontal="center" vertical="center"/>
    </xf>
    <xf numFmtId="0" fontId="40" fillId="11" borderId="43" xfId="1" applyFont="1" applyFill="1" applyBorder="1" applyAlignment="1">
      <alignment horizontal="center" vertical="center"/>
    </xf>
    <xf numFmtId="0" fontId="40" fillId="11" borderId="36" xfId="1" applyFont="1" applyFill="1" applyBorder="1" applyAlignment="1">
      <alignment horizontal="center" vertical="center"/>
    </xf>
    <xf numFmtId="0" fontId="40" fillId="11" borderId="38" xfId="1" applyFont="1" applyFill="1" applyBorder="1" applyAlignment="1">
      <alignment horizontal="center" vertical="center"/>
    </xf>
    <xf numFmtId="177" fontId="40" fillId="11" borderId="68" xfId="1" applyNumberFormat="1" applyFont="1" applyFill="1" applyBorder="1" applyAlignment="1">
      <alignment horizontal="center" vertical="center"/>
    </xf>
    <xf numFmtId="177" fontId="40" fillId="11" borderId="30" xfId="1" applyNumberFormat="1" applyFont="1" applyFill="1" applyBorder="1" applyAlignment="1">
      <alignment horizontal="center" vertical="center"/>
    </xf>
    <xf numFmtId="177" fontId="40" fillId="11" borderId="29" xfId="1" applyNumberFormat="1" applyFont="1" applyFill="1" applyBorder="1" applyAlignment="1">
      <alignment horizontal="center" vertical="center"/>
    </xf>
    <xf numFmtId="0" fontId="33" fillId="6" borderId="72" xfId="1" applyFont="1" applyFill="1" applyBorder="1" applyAlignment="1">
      <alignment horizontal="center" vertical="center"/>
    </xf>
    <xf numFmtId="0" fontId="33" fillId="6" borderId="32" xfId="1" applyFont="1" applyFill="1" applyBorder="1" applyAlignment="1">
      <alignment horizontal="center" vertical="center"/>
    </xf>
    <xf numFmtId="0" fontId="33" fillId="6" borderId="73" xfId="1" applyFont="1" applyFill="1" applyBorder="1" applyAlignment="1">
      <alignment horizontal="center" vertical="center"/>
    </xf>
    <xf numFmtId="0" fontId="33" fillId="0" borderId="66" xfId="1" applyFont="1" applyBorder="1" applyAlignment="1">
      <alignment horizontal="center" vertical="center"/>
    </xf>
    <xf numFmtId="0" fontId="33" fillId="6" borderId="65" xfId="1" applyFont="1" applyFill="1" applyBorder="1" applyAlignment="1">
      <alignment horizontal="center" vertical="center"/>
    </xf>
    <xf numFmtId="0" fontId="33" fillId="6" borderId="66" xfId="1" applyFont="1" applyFill="1" applyBorder="1" applyAlignment="1">
      <alignment horizontal="center" vertical="center"/>
    </xf>
    <xf numFmtId="0" fontId="33" fillId="6" borderId="56" xfId="1" applyFont="1" applyFill="1" applyBorder="1" applyAlignment="1">
      <alignment horizontal="center" vertical="center"/>
    </xf>
    <xf numFmtId="0" fontId="33" fillId="6" borderId="18" xfId="1" applyFont="1" applyFill="1" applyBorder="1" applyAlignment="1">
      <alignment horizontal="center" vertical="center" wrapText="1"/>
    </xf>
    <xf numFmtId="0" fontId="33" fillId="6" borderId="34" xfId="1" applyFont="1" applyFill="1" applyBorder="1" applyAlignment="1">
      <alignment horizontal="center" vertical="center" wrapText="1"/>
    </xf>
    <xf numFmtId="0" fontId="33" fillId="6" borderId="37" xfId="1" applyFont="1" applyFill="1" applyBorder="1" applyAlignment="1">
      <alignment horizontal="center" vertical="center" wrapText="1"/>
    </xf>
    <xf numFmtId="0" fontId="33" fillId="6" borderId="67" xfId="1" applyFont="1" applyFill="1" applyBorder="1" applyAlignment="1">
      <alignment horizontal="center" vertical="center" wrapText="1"/>
    </xf>
    <xf numFmtId="0" fontId="33" fillId="6" borderId="68" xfId="1" applyFont="1" applyFill="1" applyBorder="1" applyAlignment="1">
      <alignment horizontal="center" vertical="center" wrapText="1"/>
    </xf>
    <xf numFmtId="0" fontId="33" fillId="6" borderId="29" xfId="1" applyFont="1" applyFill="1" applyBorder="1" applyAlignment="1">
      <alignment horizontal="center" vertical="center" wrapText="1"/>
    </xf>
    <xf numFmtId="177" fontId="33" fillId="0" borderId="35" xfId="1" applyNumberFormat="1" applyFont="1" applyBorder="1" applyAlignment="1">
      <alignment horizontal="center" vertical="center"/>
    </xf>
    <xf numFmtId="177" fontId="33" fillId="0" borderId="10" xfId="1" applyNumberFormat="1" applyFont="1" applyBorder="1" applyAlignment="1">
      <alignment horizontal="center" vertical="center"/>
    </xf>
    <xf numFmtId="177" fontId="33" fillId="0" borderId="13" xfId="1" applyNumberFormat="1" applyFont="1" applyBorder="1" applyAlignment="1">
      <alignment horizontal="center" vertical="center"/>
    </xf>
    <xf numFmtId="0" fontId="33" fillId="0" borderId="35" xfId="1" applyFont="1" applyBorder="1" applyAlignment="1">
      <alignment horizontal="center" vertical="center" wrapText="1"/>
    </xf>
    <xf numFmtId="0" fontId="33" fillId="0" borderId="10" xfId="1" applyFont="1" applyBorder="1" applyAlignment="1">
      <alignment horizontal="center" vertical="center" wrapText="1"/>
    </xf>
    <xf numFmtId="0" fontId="33" fillId="0" borderId="13" xfId="1" applyFont="1" applyBorder="1" applyAlignment="1">
      <alignment horizontal="center" vertical="center" wrapText="1"/>
    </xf>
    <xf numFmtId="0" fontId="33" fillId="0" borderId="59" xfId="1" applyFont="1" applyBorder="1" applyAlignment="1">
      <alignment horizontal="center" vertical="center" wrapText="1"/>
    </xf>
    <xf numFmtId="0" fontId="33" fillId="0" borderId="1" xfId="1" applyFont="1" applyBorder="1" applyAlignment="1">
      <alignment horizontal="center" vertical="center" wrapText="1"/>
    </xf>
    <xf numFmtId="0" fontId="33" fillId="0" borderId="14" xfId="1" applyFont="1" applyBorder="1" applyAlignment="1">
      <alignment horizontal="center" vertical="center" wrapText="1"/>
    </xf>
    <xf numFmtId="0" fontId="33" fillId="6" borderId="59" xfId="1" applyFont="1" applyFill="1" applyBorder="1" applyAlignment="1">
      <alignment horizontal="center" vertical="center"/>
    </xf>
    <xf numFmtId="0" fontId="33" fillId="6" borderId="1" xfId="1" applyFont="1" applyFill="1" applyBorder="1" applyAlignment="1">
      <alignment horizontal="center" vertical="center"/>
    </xf>
    <xf numFmtId="0" fontId="33" fillId="6" borderId="54" xfId="1" applyFont="1" applyFill="1" applyBorder="1" applyAlignment="1">
      <alignment horizontal="center" vertical="center"/>
    </xf>
    <xf numFmtId="0" fontId="33" fillId="6" borderId="55" xfId="1" applyFont="1" applyFill="1" applyBorder="1" applyAlignment="1">
      <alignment horizontal="center" vertical="center"/>
    </xf>
    <xf numFmtId="0" fontId="33" fillId="6" borderId="3" xfId="1" applyFont="1" applyFill="1" applyBorder="1" applyAlignment="1">
      <alignment horizontal="center" vertical="center"/>
    </xf>
    <xf numFmtId="0" fontId="33" fillId="6" borderId="81" xfId="1" applyFont="1" applyFill="1" applyBorder="1" applyAlignment="1">
      <alignment horizontal="center" vertical="center"/>
    </xf>
    <xf numFmtId="0" fontId="33" fillId="6" borderId="4" xfId="1" applyFont="1" applyFill="1" applyBorder="1" applyAlignment="1">
      <alignment horizontal="center" vertical="center"/>
    </xf>
    <xf numFmtId="0" fontId="33" fillId="6" borderId="25" xfId="1" applyFont="1" applyFill="1" applyBorder="1" applyAlignment="1">
      <alignment horizontal="center" vertical="center"/>
    </xf>
    <xf numFmtId="179" fontId="34" fillId="6" borderId="6" xfId="1" applyNumberFormat="1" applyFont="1" applyFill="1" applyBorder="1" applyAlignment="1">
      <alignment horizontal="center" vertical="center"/>
    </xf>
    <xf numFmtId="179" fontId="34" fillId="6" borderId="8" xfId="1" applyNumberFormat="1" applyFont="1" applyFill="1" applyBorder="1" applyAlignment="1">
      <alignment horizontal="center" vertical="center"/>
    </xf>
    <xf numFmtId="179" fontId="34" fillId="9" borderId="16" xfId="1" applyNumberFormat="1" applyFont="1" applyFill="1" applyBorder="1" applyAlignment="1">
      <alignment horizontal="center" vertical="center"/>
    </xf>
    <xf numFmtId="179" fontId="34" fillId="9" borderId="17" xfId="1" applyNumberFormat="1" applyFont="1" applyFill="1" applyBorder="1" applyAlignment="1">
      <alignment horizontal="center" vertical="center"/>
    </xf>
    <xf numFmtId="0" fontId="33" fillId="6" borderId="35" xfId="1" applyFont="1" applyFill="1" applyBorder="1" applyAlignment="1">
      <alignment horizontal="center" vertical="center" wrapText="1"/>
    </xf>
    <xf numFmtId="0" fontId="33" fillId="6" borderId="33" xfId="1" applyFont="1" applyFill="1" applyBorder="1" applyAlignment="1">
      <alignment horizontal="center" vertical="center"/>
    </xf>
    <xf numFmtId="179" fontId="39" fillId="6" borderId="11" xfId="1" applyNumberFormat="1" applyFont="1" applyFill="1" applyBorder="1" applyAlignment="1">
      <alignment horizontal="center" vertical="center"/>
    </xf>
    <xf numFmtId="179" fontId="39" fillId="6" borderId="12" xfId="1" applyNumberFormat="1" applyFont="1" applyFill="1" applyBorder="1" applyAlignment="1">
      <alignment horizontal="center" vertical="center"/>
    </xf>
    <xf numFmtId="179" fontId="39" fillId="6" borderId="6" xfId="1" applyNumberFormat="1" applyFont="1" applyFill="1" applyBorder="1" applyAlignment="1">
      <alignment horizontal="center" vertical="center"/>
    </xf>
    <xf numFmtId="179" fontId="39" fillId="6" borderId="8" xfId="1" applyNumberFormat="1" applyFont="1" applyFill="1" applyBorder="1" applyAlignment="1">
      <alignment horizontal="center" vertical="center"/>
    </xf>
    <xf numFmtId="179" fontId="39" fillId="6" borderId="16" xfId="1" applyNumberFormat="1" applyFont="1" applyFill="1" applyBorder="1" applyAlignment="1">
      <alignment horizontal="center" vertical="center"/>
    </xf>
    <xf numFmtId="179" fontId="39" fillId="6" borderId="17" xfId="1" applyNumberFormat="1" applyFont="1" applyFill="1" applyBorder="1" applyAlignment="1">
      <alignment horizontal="center" vertical="center"/>
    </xf>
    <xf numFmtId="179" fontId="34" fillId="9" borderId="6" xfId="1" applyNumberFormat="1" applyFont="1" applyFill="1" applyBorder="1" applyAlignment="1">
      <alignment horizontal="center" vertical="center"/>
    </xf>
    <xf numFmtId="179" fontId="34" fillId="9" borderId="8" xfId="1" applyNumberFormat="1" applyFont="1" applyFill="1" applyBorder="1" applyAlignment="1">
      <alignment horizontal="center" vertical="center"/>
    </xf>
    <xf numFmtId="0" fontId="33" fillId="6" borderId="63" xfId="1" applyFont="1" applyFill="1" applyBorder="1" applyAlignment="1">
      <alignment horizontal="center" vertical="center"/>
    </xf>
    <xf numFmtId="0" fontId="33" fillId="6" borderId="57" xfId="1" applyFont="1" applyFill="1" applyBorder="1" applyAlignment="1">
      <alignment horizontal="center" vertical="center"/>
    </xf>
    <xf numFmtId="0" fontId="33" fillId="6" borderId="47" xfId="1" applyFont="1" applyFill="1" applyBorder="1" applyAlignment="1">
      <alignment horizontal="center" vertical="center"/>
    </xf>
    <xf numFmtId="0" fontId="33" fillId="6" borderId="52" xfId="1" applyFont="1" applyFill="1" applyBorder="1" applyAlignment="1">
      <alignment horizontal="center" vertical="center"/>
    </xf>
    <xf numFmtId="179" fontId="34" fillId="6" borderId="64" xfId="1" applyNumberFormat="1" applyFont="1" applyFill="1" applyBorder="1" applyAlignment="1">
      <alignment horizontal="center" vertical="center"/>
    </xf>
    <xf numFmtId="179" fontId="34" fillId="6" borderId="63" xfId="1" applyNumberFormat="1" applyFont="1" applyFill="1" applyBorder="1" applyAlignment="1">
      <alignment horizontal="center" vertical="center"/>
    </xf>
    <xf numFmtId="0" fontId="33" fillId="6" borderId="61" xfId="1" applyFont="1" applyFill="1" applyBorder="1" applyAlignment="1">
      <alignment horizontal="center" vertical="center" wrapText="1"/>
    </xf>
    <xf numFmtId="0" fontId="33" fillId="6" borderId="59" xfId="1" applyFont="1" applyFill="1" applyBorder="1" applyAlignment="1">
      <alignment horizontal="center" vertical="center" wrapText="1"/>
    </xf>
    <xf numFmtId="0" fontId="33" fillId="6" borderId="62" xfId="1" applyFont="1" applyFill="1" applyBorder="1" applyAlignment="1">
      <alignment horizontal="center" vertical="center"/>
    </xf>
    <xf numFmtId="0" fontId="33" fillId="6" borderId="21" xfId="1" applyFont="1" applyFill="1" applyBorder="1" applyAlignment="1">
      <alignment horizontal="center" vertical="center"/>
    </xf>
    <xf numFmtId="179" fontId="34" fillId="6" borderId="11" xfId="1" applyNumberFormat="1" applyFont="1" applyFill="1" applyBorder="1" applyAlignment="1">
      <alignment horizontal="center" vertical="center"/>
    </xf>
    <xf numFmtId="179" fontId="34" fillId="6" borderId="12" xfId="1" applyNumberFormat="1" applyFont="1" applyFill="1" applyBorder="1" applyAlignment="1">
      <alignment horizontal="center" vertical="center"/>
    </xf>
    <xf numFmtId="179" fontId="34" fillId="10" borderId="6" xfId="1" applyNumberFormat="1" applyFont="1" applyFill="1" applyBorder="1" applyAlignment="1">
      <alignment horizontal="center" vertical="center"/>
    </xf>
    <xf numFmtId="179" fontId="34" fillId="10" borderId="8" xfId="1" applyNumberFormat="1" applyFont="1" applyFill="1" applyBorder="1" applyAlignment="1">
      <alignment horizontal="center" vertical="center"/>
    </xf>
    <xf numFmtId="179" fontId="33" fillId="6" borderId="6" xfId="1" applyNumberFormat="1" applyFont="1" applyFill="1" applyBorder="1" applyAlignment="1">
      <alignment horizontal="center" vertical="center"/>
    </xf>
    <xf numFmtId="179" fontId="33" fillId="6" borderId="8" xfId="1" applyNumberFormat="1" applyFont="1" applyFill="1" applyBorder="1" applyAlignment="1">
      <alignment horizontal="center" vertical="center"/>
    </xf>
    <xf numFmtId="179" fontId="33" fillId="7" borderId="6" xfId="1" applyNumberFormat="1" applyFont="1" applyFill="1" applyBorder="1" applyAlignment="1">
      <alignment horizontal="center" vertical="center"/>
    </xf>
    <xf numFmtId="179" fontId="33" fillId="7" borderId="8" xfId="1" applyNumberFormat="1" applyFont="1" applyFill="1" applyBorder="1" applyAlignment="1">
      <alignment horizontal="center" vertical="center"/>
    </xf>
    <xf numFmtId="179" fontId="34" fillId="10" borderId="16" xfId="1" applyNumberFormat="1" applyFont="1" applyFill="1" applyBorder="1" applyAlignment="1">
      <alignment horizontal="center" vertical="center"/>
    </xf>
    <xf numFmtId="179" fontId="34" fillId="10" borderId="17" xfId="1" applyNumberFormat="1" applyFont="1" applyFill="1" applyBorder="1" applyAlignment="1">
      <alignment horizontal="center" vertical="center"/>
    </xf>
    <xf numFmtId="0" fontId="33" fillId="6" borderId="27" xfId="1" applyFont="1" applyFill="1" applyBorder="1" applyAlignment="1">
      <alignment horizontal="center" vertical="center" wrapText="1"/>
    </xf>
    <xf numFmtId="0" fontId="33" fillId="6" borderId="28" xfId="1" applyFont="1" applyFill="1" applyBorder="1" applyAlignment="1">
      <alignment horizontal="center" vertical="center" wrapText="1"/>
    </xf>
    <xf numFmtId="0" fontId="33" fillId="6" borderId="24" xfId="1" applyFont="1" applyFill="1" applyBorder="1" applyAlignment="1">
      <alignment horizontal="center" vertical="center" wrapText="1"/>
    </xf>
    <xf numFmtId="179" fontId="33" fillId="6" borderId="11" xfId="1" applyNumberFormat="1" applyFont="1" applyFill="1" applyBorder="1" applyAlignment="1">
      <alignment horizontal="center" vertical="center"/>
    </xf>
    <xf numFmtId="179" fontId="33" fillId="6" borderId="12" xfId="1" applyNumberFormat="1" applyFont="1" applyFill="1" applyBorder="1" applyAlignment="1">
      <alignment horizontal="center" vertical="center"/>
    </xf>
    <xf numFmtId="179" fontId="34" fillId="7" borderId="6" xfId="1" applyNumberFormat="1" applyFont="1" applyFill="1" applyBorder="1" applyAlignment="1">
      <alignment horizontal="center" vertical="center"/>
    </xf>
    <xf numFmtId="179" fontId="34" fillId="7" borderId="8" xfId="1" applyNumberFormat="1" applyFont="1" applyFill="1" applyBorder="1" applyAlignment="1">
      <alignment horizontal="center" vertical="center"/>
    </xf>
    <xf numFmtId="0" fontId="33" fillId="5" borderId="27" xfId="1" applyFont="1" applyFill="1" applyBorder="1" applyAlignment="1">
      <alignment horizontal="center" vertical="center" wrapText="1"/>
    </xf>
    <xf numFmtId="0" fontId="33" fillId="5" borderId="28" xfId="1" applyFont="1" applyFill="1" applyBorder="1" applyAlignment="1">
      <alignment horizontal="center" vertical="center" wrapText="1"/>
    </xf>
    <xf numFmtId="0" fontId="33" fillId="5" borderId="24" xfId="1" applyFont="1" applyFill="1" applyBorder="1" applyAlignment="1">
      <alignment horizontal="center" vertical="center" wrapText="1"/>
    </xf>
    <xf numFmtId="179" fontId="34" fillId="7" borderId="11" xfId="1" applyNumberFormat="1" applyFont="1" applyFill="1" applyBorder="1" applyAlignment="1">
      <alignment horizontal="center" vertical="center"/>
    </xf>
    <xf numFmtId="179" fontId="34" fillId="7" borderId="12" xfId="1" applyNumberFormat="1" applyFont="1" applyFill="1" applyBorder="1" applyAlignment="1">
      <alignment horizontal="center" vertical="center"/>
    </xf>
    <xf numFmtId="0" fontId="33" fillId="6" borderId="1" xfId="1" applyFont="1" applyFill="1" applyBorder="1" applyAlignment="1">
      <alignment horizontal="center" vertical="center" wrapText="1"/>
    </xf>
    <xf numFmtId="0" fontId="33" fillId="6" borderId="52" xfId="1" applyFont="1" applyFill="1" applyBorder="1" applyAlignment="1">
      <alignment horizontal="center" vertical="center" wrapText="1"/>
    </xf>
    <xf numFmtId="0" fontId="33" fillId="6" borderId="25" xfId="1" applyFont="1" applyFill="1" applyBorder="1" applyAlignment="1">
      <alignment horizontal="center" vertical="center" wrapText="1"/>
    </xf>
    <xf numFmtId="0" fontId="33" fillId="6" borderId="21" xfId="1" applyFont="1" applyFill="1" applyBorder="1" applyAlignment="1">
      <alignment horizontal="center" vertical="center" wrapText="1"/>
    </xf>
    <xf numFmtId="0" fontId="26" fillId="0" borderId="0" xfId="1" applyFont="1" applyAlignment="1">
      <alignment horizontal="left" vertical="center"/>
    </xf>
    <xf numFmtId="0" fontId="25" fillId="4" borderId="4" xfId="1" applyFont="1" applyFill="1" applyBorder="1" applyAlignment="1" applyProtection="1">
      <alignment horizontal="center" vertical="center"/>
      <protection locked="0"/>
    </xf>
    <xf numFmtId="0" fontId="25" fillId="4" borderId="57" xfId="1" applyFont="1" applyFill="1" applyBorder="1" applyAlignment="1" applyProtection="1">
      <alignment horizontal="center" vertical="center"/>
      <protection locked="0"/>
    </xf>
    <xf numFmtId="0" fontId="25" fillId="0" borderId="53" xfId="1" applyFont="1" applyBorder="1" applyAlignment="1">
      <alignment horizontal="left" vertical="center"/>
    </xf>
    <xf numFmtId="0" fontId="33" fillId="6" borderId="10" xfId="1" applyFont="1" applyFill="1" applyBorder="1" applyAlignment="1">
      <alignment horizontal="center" vertical="center" wrapText="1"/>
    </xf>
    <xf numFmtId="0" fontId="33" fillId="6" borderId="15" xfId="1" applyFont="1" applyFill="1" applyBorder="1" applyAlignment="1">
      <alignment horizontal="center" vertical="center"/>
    </xf>
    <xf numFmtId="0" fontId="34" fillId="6" borderId="21" xfId="1" applyFont="1" applyFill="1" applyBorder="1" applyAlignment="1">
      <alignment horizontal="center" vertical="center" wrapText="1"/>
    </xf>
    <xf numFmtId="0" fontId="34" fillId="6" borderId="25" xfId="1" applyFont="1" applyFill="1" applyBorder="1" applyAlignment="1">
      <alignment horizontal="center" vertical="center" wrapText="1"/>
    </xf>
    <xf numFmtId="0" fontId="33" fillId="6" borderId="10" xfId="1" applyFont="1" applyFill="1" applyBorder="1" applyAlignment="1">
      <alignment horizontal="center" vertical="center"/>
    </xf>
    <xf numFmtId="0" fontId="33" fillId="0" borderId="35" xfId="1" applyFont="1" applyBorder="1" applyAlignment="1">
      <alignment horizontal="center" vertical="center"/>
    </xf>
    <xf numFmtId="0" fontId="33" fillId="0" borderId="13" xfId="1" applyFont="1" applyBorder="1" applyAlignment="1">
      <alignment horizontal="center" vertical="center"/>
    </xf>
    <xf numFmtId="0" fontId="52" fillId="17" borderId="41" xfId="0" applyFont="1" applyFill="1" applyBorder="1" applyAlignment="1">
      <alignment horizontal="center" vertical="center"/>
    </xf>
    <xf numFmtId="0" fontId="52" fillId="17" borderId="77" xfId="0" applyFont="1" applyFill="1" applyBorder="1" applyAlignment="1">
      <alignment horizontal="center" vertical="center"/>
    </xf>
    <xf numFmtId="0" fontId="53" fillId="0" borderId="12" xfId="0" applyFont="1" applyBorder="1" applyAlignment="1">
      <alignment horizontal="center" vertical="center"/>
    </xf>
    <xf numFmtId="0" fontId="53" fillId="0" borderId="13" xfId="0" applyFont="1" applyBorder="1" applyAlignment="1">
      <alignment horizontal="center" vertical="center"/>
    </xf>
    <xf numFmtId="0" fontId="53" fillId="0" borderId="17" xfId="0" applyFont="1" applyBorder="1" applyAlignment="1">
      <alignment horizontal="center" vertical="center"/>
    </xf>
    <xf numFmtId="0" fontId="53" fillId="0" borderId="58" xfId="0" applyFont="1" applyBorder="1" applyAlignment="1">
      <alignment horizontal="center" vertical="center"/>
    </xf>
    <xf numFmtId="0" fontId="44" fillId="0" borderId="0" xfId="0" applyFont="1" applyAlignment="1">
      <alignment vertical="center"/>
    </xf>
    <xf numFmtId="0" fontId="47" fillId="0" borderId="0" xfId="0" applyFont="1" applyAlignment="1">
      <alignment horizontal="right" vertical="center"/>
    </xf>
    <xf numFmtId="0" fontId="51" fillId="0" borderId="0" xfId="0" applyFont="1" applyAlignment="1">
      <alignment horizontal="center" vertical="center"/>
    </xf>
    <xf numFmtId="0" fontId="14" fillId="3" borderId="43" xfId="0" applyFont="1" applyFill="1" applyBorder="1" applyAlignment="1">
      <alignment horizontal="center" vertical="center"/>
    </xf>
    <xf numFmtId="0" fontId="14" fillId="3" borderId="36" xfId="0" applyFont="1" applyFill="1" applyBorder="1" applyAlignment="1">
      <alignment horizontal="center" vertical="center"/>
    </xf>
    <xf numFmtId="0" fontId="14" fillId="3" borderId="38" xfId="0" applyFont="1" applyFill="1" applyBorder="1" applyAlignment="1">
      <alignment horizontal="center" vertical="center"/>
    </xf>
    <xf numFmtId="0" fontId="17" fillId="3" borderId="36" xfId="0" applyFont="1" applyFill="1" applyBorder="1" applyAlignment="1">
      <alignment horizontal="center" vertical="center" wrapText="1"/>
    </xf>
    <xf numFmtId="0" fontId="17" fillId="3" borderId="38" xfId="0" applyFont="1" applyFill="1" applyBorder="1" applyAlignment="1">
      <alignment horizontal="center" vertical="center" wrapTex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8" xfId="0" applyFont="1" applyBorder="1" applyAlignment="1">
      <alignment horizontal="center" vertical="center" shrinkToFi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5" fillId="0" borderId="1" xfId="0" applyFont="1" applyBorder="1" applyAlignment="1">
      <alignment horizontal="center" vertical="center"/>
    </xf>
    <xf numFmtId="0" fontId="3" fillId="0" borderId="1" xfId="0" applyFont="1" applyBorder="1" applyAlignment="1">
      <alignment horizontal="left" vertical="center"/>
    </xf>
    <xf numFmtId="0" fontId="19" fillId="0" borderId="1" xfId="0" applyFont="1" applyBorder="1" applyAlignment="1">
      <alignment horizontal="left" vertical="center" wrapText="1"/>
    </xf>
    <xf numFmtId="0" fontId="19" fillId="0" borderId="1" xfId="0" applyFont="1" applyBorder="1" applyAlignment="1">
      <alignment horizontal="left" vertical="center"/>
    </xf>
    <xf numFmtId="0" fontId="17" fillId="0" borderId="1" xfId="0" applyFont="1" applyBorder="1" applyAlignment="1">
      <alignment horizontal="center" vertical="center" wrapText="1"/>
    </xf>
    <xf numFmtId="0" fontId="3" fillId="0" borderId="4" xfId="0" applyFont="1" applyBorder="1" applyAlignment="1">
      <alignment horizontal="left" vertical="center" wrapText="1"/>
    </xf>
    <xf numFmtId="0" fontId="5" fillId="0" borderId="5" xfId="0" applyFont="1" applyBorder="1" applyAlignment="1">
      <alignment horizontal="center" vertical="center" shrinkToFit="1"/>
    </xf>
    <xf numFmtId="0" fontId="5" fillId="0" borderId="3" xfId="0" applyFont="1" applyBorder="1" applyAlignment="1">
      <alignment horizontal="center" vertical="center" shrinkToFit="1"/>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27" xfId="0" applyFont="1" applyBorder="1" applyAlignment="1">
      <alignment horizontal="center" vertical="center" textRotation="255"/>
    </xf>
    <xf numFmtId="0" fontId="5" fillId="0" borderId="28" xfId="0" applyFont="1" applyBorder="1" applyAlignment="1">
      <alignment horizontal="center" vertical="center" textRotation="255"/>
    </xf>
    <xf numFmtId="0" fontId="5" fillId="0" borderId="24" xfId="0" applyFont="1" applyBorder="1" applyAlignment="1">
      <alignment horizontal="center" vertical="center" textRotation="255"/>
    </xf>
    <xf numFmtId="0" fontId="4" fillId="0" borderId="0" xfId="0" applyFont="1" applyAlignment="1">
      <alignment horizontal="left" vertical="center" shrinkToFit="1"/>
    </xf>
    <xf numFmtId="0" fontId="0" fillId="0" borderId="0" xfId="0" applyAlignment="1">
      <alignment horizontal="left" vertical="center" shrinkToFit="1"/>
    </xf>
    <xf numFmtId="0" fontId="0" fillId="0" borderId="47" xfId="0" applyBorder="1" applyAlignment="1">
      <alignment horizontal="left" vertical="center" shrinkToFit="1"/>
    </xf>
    <xf numFmtId="0" fontId="5" fillId="0" borderId="35" xfId="0" applyFont="1" applyBorder="1" applyAlignment="1">
      <alignment horizontal="center" vertical="center"/>
    </xf>
    <xf numFmtId="0" fontId="5" fillId="0" borderId="10" xfId="0" applyFont="1" applyBorder="1" applyAlignment="1">
      <alignment horizontal="center" vertical="center"/>
    </xf>
    <xf numFmtId="0" fontId="5" fillId="0" borderId="37" xfId="0" applyFont="1" applyBorder="1" applyAlignment="1">
      <alignment horizontal="center" vertical="center"/>
    </xf>
    <xf numFmtId="0" fontId="5" fillId="0" borderId="0" xfId="0" applyFont="1" applyAlignment="1">
      <alignment horizontal="center" vertical="center"/>
    </xf>
    <xf numFmtId="0" fontId="8" fillId="0" borderId="33" xfId="0" applyFont="1" applyBorder="1" applyAlignment="1">
      <alignment horizontal="center" vertical="center" shrinkToFit="1"/>
    </xf>
    <xf numFmtId="0" fontId="8" fillId="0" borderId="15" xfId="0" applyFont="1" applyBorder="1" applyAlignment="1">
      <alignment horizontal="center" vertical="center" shrinkToFit="1"/>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3" fillId="0" borderId="1" xfId="0" applyFont="1" applyBorder="1" applyAlignment="1">
      <alignment horizontal="center" vertical="center" wrapText="1"/>
    </xf>
    <xf numFmtId="0" fontId="8" fillId="0" borderId="5" xfId="0" applyFont="1" applyBorder="1" applyAlignment="1">
      <alignment horizontal="center" vertical="center"/>
    </xf>
    <xf numFmtId="0" fontId="8" fillId="0" borderId="3" xfId="0" applyFont="1" applyBorder="1" applyAlignment="1">
      <alignment horizontal="center" vertical="center"/>
    </xf>
  </cellXfs>
  <cellStyles count="3">
    <cellStyle name="パーセント 2" xfId="2" xr:uid="{1C1D9892-DC05-4E0D-94D1-65E3426F7762}"/>
    <cellStyle name="標準" xfId="0" builtinId="0"/>
    <cellStyle name="標準 2" xfId="1" xr:uid="{00000000-0005-0000-0000-00000100000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Medium9"/>
  <colors>
    <mruColors>
      <color rgb="FFFFFFCC"/>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5.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6</xdr:col>
      <xdr:colOff>228600</xdr:colOff>
      <xdr:row>1</xdr:row>
      <xdr:rowOff>144780</xdr:rowOff>
    </xdr:from>
    <xdr:to>
      <xdr:col>9</xdr:col>
      <xdr:colOff>373380</xdr:colOff>
      <xdr:row>7</xdr:row>
      <xdr:rowOff>121920</xdr:rowOff>
    </xdr:to>
    <xdr:sp macro="" textlink="">
      <xdr:nvSpPr>
        <xdr:cNvPr id="2" name="テキスト ボックス 1">
          <a:extLst>
            <a:ext uri="{FF2B5EF4-FFF2-40B4-BE49-F238E27FC236}">
              <a16:creationId xmlns:a16="http://schemas.microsoft.com/office/drawing/2014/main" id="{9C81CA42-4321-4720-8B74-F32A89F2F3C5}"/>
            </a:ext>
          </a:extLst>
        </xdr:cNvPr>
        <xdr:cNvSpPr txBox="1"/>
      </xdr:nvSpPr>
      <xdr:spPr>
        <a:xfrm>
          <a:off x="7689850" y="373380"/>
          <a:ext cx="2011680" cy="134874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latin typeface="游ゴシック" panose="020B0400000000000000" pitchFamily="50" charset="-128"/>
              <a:ea typeface="游ゴシック" panose="020B0400000000000000" pitchFamily="50" charset="-128"/>
            </a:rPr>
            <a:t>〇変更箇所の対象</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・黄色ハッチングのセル</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〇変更内容</a:t>
          </a:r>
          <a:endParaRPr kumimoji="1" lang="en-US" altLang="ja-JP" sz="1100" b="1">
            <a:solidFill>
              <a:srgbClr val="FF0000"/>
            </a:solidFill>
            <a:latin typeface="游ゴシック" panose="020B0400000000000000" pitchFamily="50" charset="-128"/>
            <a:ea typeface="游ゴシック" panose="020B0400000000000000" pitchFamily="50" charset="-128"/>
          </a:endParaRPr>
        </a:p>
        <a:p>
          <a:r>
            <a:rPr kumimoji="1" lang="ja-JP" altLang="en-US" sz="1100" b="1">
              <a:solidFill>
                <a:srgbClr val="FF0000"/>
              </a:solidFill>
              <a:latin typeface="游ゴシック" panose="020B0400000000000000" pitchFamily="50" charset="-128"/>
              <a:ea typeface="游ゴシック" panose="020B0400000000000000" pitchFamily="50" charset="-128"/>
            </a:rPr>
            <a:t>・修正内容を赤字で表示</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152400</xdr:colOff>
      <xdr:row>1</xdr:row>
      <xdr:rowOff>57150</xdr:rowOff>
    </xdr:from>
    <xdr:to>
      <xdr:col>9</xdr:col>
      <xdr:colOff>880222</xdr:colOff>
      <xdr:row>6</xdr:row>
      <xdr:rowOff>60325</xdr:rowOff>
    </xdr:to>
    <xdr:pic>
      <xdr:nvPicPr>
        <xdr:cNvPr id="2" name="図 1">
          <a:extLst>
            <a:ext uri="{FF2B5EF4-FFF2-40B4-BE49-F238E27FC236}">
              <a16:creationId xmlns:a16="http://schemas.microsoft.com/office/drawing/2014/main" id="{122FC010-1947-4665-B863-72B14660AD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24900" y="285750"/>
          <a:ext cx="4747372" cy="828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8</xdr:col>
      <xdr:colOff>544499</xdr:colOff>
      <xdr:row>48</xdr:row>
      <xdr:rowOff>18247</xdr:rowOff>
    </xdr:to>
    <xdr:pic>
      <xdr:nvPicPr>
        <xdr:cNvPr id="2" name="図 1">
          <a:extLst>
            <a:ext uri="{FF2B5EF4-FFF2-40B4-BE49-F238E27FC236}">
              <a16:creationId xmlns:a16="http://schemas.microsoft.com/office/drawing/2014/main" id="{C2D9BB06-DAD4-423A-8E70-375CAEA670C6}"/>
            </a:ext>
          </a:extLst>
        </xdr:cNvPr>
        <xdr:cNvPicPr>
          <a:picLocks noChangeAspect="1"/>
        </xdr:cNvPicPr>
      </xdr:nvPicPr>
      <xdr:blipFill>
        <a:blip xmlns:r="http://schemas.openxmlformats.org/officeDocument/2006/relationships" r:embed="rId1"/>
        <a:stretch>
          <a:fillRect/>
        </a:stretch>
      </xdr:blipFill>
      <xdr:spPr>
        <a:xfrm>
          <a:off x="0" y="165100"/>
          <a:ext cx="5421299" cy="7777947"/>
        </a:xfrm>
        <a:prstGeom prst="rect">
          <a:avLst/>
        </a:prstGeom>
      </xdr:spPr>
    </xdr:pic>
    <xdr:clientData/>
  </xdr:twoCellAnchor>
  <xdr:twoCellAnchor editAs="oneCell">
    <xdr:from>
      <xdr:col>10</xdr:col>
      <xdr:colOff>510541</xdr:colOff>
      <xdr:row>1</xdr:row>
      <xdr:rowOff>160020</xdr:rowOff>
    </xdr:from>
    <xdr:to>
      <xdr:col>20</xdr:col>
      <xdr:colOff>579121</xdr:colOff>
      <xdr:row>11</xdr:row>
      <xdr:rowOff>119813</xdr:rowOff>
    </xdr:to>
    <xdr:pic>
      <xdr:nvPicPr>
        <xdr:cNvPr id="3" name="図 2">
          <a:extLst>
            <a:ext uri="{FF2B5EF4-FFF2-40B4-BE49-F238E27FC236}">
              <a16:creationId xmlns:a16="http://schemas.microsoft.com/office/drawing/2014/main" id="{F26BB5F8-0599-407C-842D-8A4C2ED68F5F}"/>
            </a:ext>
          </a:extLst>
        </xdr:cNvPr>
        <xdr:cNvPicPr>
          <a:picLocks noChangeAspect="1"/>
        </xdr:cNvPicPr>
      </xdr:nvPicPr>
      <xdr:blipFill>
        <a:blip xmlns:r="http://schemas.openxmlformats.org/officeDocument/2006/relationships" r:embed="rId2"/>
        <a:stretch>
          <a:fillRect/>
        </a:stretch>
      </xdr:blipFill>
      <xdr:spPr>
        <a:xfrm>
          <a:off x="6606541" y="325120"/>
          <a:ext cx="6164580" cy="161079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9525</xdr:colOff>
      <xdr:row>0</xdr:row>
      <xdr:rowOff>0</xdr:rowOff>
    </xdr:from>
    <xdr:to>
      <xdr:col>11</xdr:col>
      <xdr:colOff>0</xdr:colOff>
      <xdr:row>2</xdr:row>
      <xdr:rowOff>91440</xdr:rowOff>
    </xdr:to>
    <xdr:sp macro="" textlink="">
      <xdr:nvSpPr>
        <xdr:cNvPr id="2" name="テキスト ボックス 1">
          <a:extLst>
            <a:ext uri="{FF2B5EF4-FFF2-40B4-BE49-F238E27FC236}">
              <a16:creationId xmlns:a16="http://schemas.microsoft.com/office/drawing/2014/main" id="{E3ADFDA6-4A77-4C8E-96EF-04BF5EB22F5A}"/>
            </a:ext>
          </a:extLst>
        </xdr:cNvPr>
        <xdr:cNvSpPr txBox="1"/>
      </xdr:nvSpPr>
      <xdr:spPr>
        <a:xfrm>
          <a:off x="8372475" y="0"/>
          <a:ext cx="1819275" cy="4216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シートはパスワード保護をかける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7CFAD897-05F7-4A76-913F-6F19E587ACC8}"/>
            </a:ext>
          </a:extLst>
        </xdr:cNvPr>
        <xdr:cNvSpPr txBox="1">
          <a:spLocks noChangeArrowheads="1"/>
        </xdr:cNvSpPr>
      </xdr:nvSpPr>
      <xdr:spPr bwMode="auto">
        <a:xfrm>
          <a:off x="49022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11</xdr:col>
      <xdr:colOff>692726</xdr:colOff>
      <xdr:row>163</xdr:row>
      <xdr:rowOff>104615</xdr:rowOff>
    </xdr:from>
    <xdr:to>
      <xdr:col>19</xdr:col>
      <xdr:colOff>103909</xdr:colOff>
      <xdr:row>168</xdr:row>
      <xdr:rowOff>184727</xdr:rowOff>
    </xdr:to>
    <xdr:sp macro="" textlink="">
      <xdr:nvSpPr>
        <xdr:cNvPr id="3" name="角丸四角形吹き出し 2">
          <a:extLst>
            <a:ext uri="{FF2B5EF4-FFF2-40B4-BE49-F238E27FC236}">
              <a16:creationId xmlns:a16="http://schemas.microsoft.com/office/drawing/2014/main" id="{C230B4EE-D4D5-40B0-BC53-47877DF6A9E9}"/>
            </a:ext>
          </a:extLst>
        </xdr:cNvPr>
        <xdr:cNvSpPr/>
      </xdr:nvSpPr>
      <xdr:spPr>
        <a:xfrm>
          <a:off x="7723908" y="27409615"/>
          <a:ext cx="4514274" cy="911385"/>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7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コンセント</a:t>
          </a: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の</a:t>
          </a:r>
          <a:endParaRPr kumimoji="1" lang="en-US" altLang="ja-JP" sz="16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6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欄がマイナス値となっていないこと。</a:t>
          </a:r>
        </a:p>
      </xdr:txBody>
    </xdr:sp>
    <xdr:clientData/>
  </xdr:twoCellAnchor>
  <xdr:twoCellAnchor>
    <xdr:from>
      <xdr:col>19</xdr:col>
      <xdr:colOff>160382</xdr:colOff>
      <xdr:row>17</xdr:row>
      <xdr:rowOff>6802</xdr:rowOff>
    </xdr:from>
    <xdr:to>
      <xdr:col>35</xdr:col>
      <xdr:colOff>327452</xdr:colOff>
      <xdr:row>23</xdr:row>
      <xdr:rowOff>154214</xdr:rowOff>
    </xdr:to>
    <xdr:sp macro="" textlink="">
      <xdr:nvSpPr>
        <xdr:cNvPr id="4" name="テキスト ボックス 3">
          <a:extLst>
            <a:ext uri="{FF2B5EF4-FFF2-40B4-BE49-F238E27FC236}">
              <a16:creationId xmlns:a16="http://schemas.microsoft.com/office/drawing/2014/main" id="{220755FC-965A-46E6-919A-2674E52EFF1B}"/>
            </a:ext>
          </a:extLst>
        </xdr:cNvPr>
        <xdr:cNvSpPr txBox="1"/>
      </xdr:nvSpPr>
      <xdr:spPr>
        <a:xfrm>
          <a:off x="12282532" y="3105602"/>
          <a:ext cx="6910770" cy="118881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0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8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8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ja-JP" altLang="en-US" sz="1400"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editAs="oneCell">
    <xdr:from>
      <xdr:col>19</xdr:col>
      <xdr:colOff>114300</xdr:colOff>
      <xdr:row>139</xdr:row>
      <xdr:rowOff>133350</xdr:rowOff>
    </xdr:from>
    <xdr:to>
      <xdr:col>42</xdr:col>
      <xdr:colOff>603250</xdr:colOff>
      <xdr:row>169</xdr:row>
      <xdr:rowOff>25400</xdr:rowOff>
    </xdr:to>
    <xdr:pic>
      <xdr:nvPicPr>
        <xdr:cNvPr id="5" name="図 1">
          <a:extLst>
            <a:ext uri="{FF2B5EF4-FFF2-40B4-BE49-F238E27FC236}">
              <a16:creationId xmlns:a16="http://schemas.microsoft.com/office/drawing/2014/main" id="{469A6A00-3FF8-4E1F-8A72-A40A5BD5D7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6450" y="23749000"/>
          <a:ext cx="10814050" cy="506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229326</xdr:colOff>
      <xdr:row>158</xdr:row>
      <xdr:rowOff>54428</xdr:rowOff>
    </xdr:from>
    <xdr:to>
      <xdr:col>22</xdr:col>
      <xdr:colOff>512912</xdr:colOff>
      <xdr:row>160</xdr:row>
      <xdr:rowOff>13796</xdr:rowOff>
    </xdr:to>
    <xdr:sp macro="" textlink="">
      <xdr:nvSpPr>
        <xdr:cNvPr id="6" name="四角形: 角を丸くする 5">
          <a:extLst>
            <a:ext uri="{FF2B5EF4-FFF2-40B4-BE49-F238E27FC236}">
              <a16:creationId xmlns:a16="http://schemas.microsoft.com/office/drawing/2014/main" id="{BFD8CCDA-DACF-4C2D-8954-133063C1FD9E}"/>
            </a:ext>
          </a:extLst>
        </xdr:cNvPr>
        <xdr:cNvSpPr/>
      </xdr:nvSpPr>
      <xdr:spPr>
        <a:xfrm>
          <a:off x="14091376" y="26832378"/>
          <a:ext cx="283586" cy="295918"/>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294821</xdr:colOff>
      <xdr:row>158</xdr:row>
      <xdr:rowOff>20864</xdr:rowOff>
    </xdr:from>
    <xdr:to>
      <xdr:col>27</xdr:col>
      <xdr:colOff>210678</xdr:colOff>
      <xdr:row>159</xdr:row>
      <xdr:rowOff>148771</xdr:rowOff>
    </xdr:to>
    <xdr:sp macro="" textlink="">
      <xdr:nvSpPr>
        <xdr:cNvPr id="7" name="四角形: 角を丸くする 6">
          <a:extLst>
            <a:ext uri="{FF2B5EF4-FFF2-40B4-BE49-F238E27FC236}">
              <a16:creationId xmlns:a16="http://schemas.microsoft.com/office/drawing/2014/main" id="{4AD79205-FF65-431A-BD6D-46E8FA2248E5}"/>
            </a:ext>
          </a:extLst>
        </xdr:cNvPr>
        <xdr:cNvSpPr/>
      </xdr:nvSpPr>
      <xdr:spPr>
        <a:xfrm>
          <a:off x="15877721" y="26798814"/>
          <a:ext cx="271457" cy="29935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294821</xdr:colOff>
      <xdr:row>161</xdr:row>
      <xdr:rowOff>68037</xdr:rowOff>
    </xdr:from>
    <xdr:to>
      <xdr:col>31</xdr:col>
      <xdr:colOff>48165</xdr:colOff>
      <xdr:row>169</xdr:row>
      <xdr:rowOff>159777</xdr:rowOff>
    </xdr:to>
    <xdr:sp macro="" textlink="">
      <xdr:nvSpPr>
        <xdr:cNvPr id="8" name="テキスト ボックス 7">
          <a:extLst>
            <a:ext uri="{FF2B5EF4-FFF2-40B4-BE49-F238E27FC236}">
              <a16:creationId xmlns:a16="http://schemas.microsoft.com/office/drawing/2014/main" id="{C0C1450B-9804-45FD-BDC4-C54461B15C7F}"/>
            </a:ext>
          </a:extLst>
        </xdr:cNvPr>
        <xdr:cNvSpPr txBox="1"/>
      </xdr:nvSpPr>
      <xdr:spPr>
        <a:xfrm>
          <a:off x="13490121" y="27373037"/>
          <a:ext cx="4077694" cy="157764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20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twoCellAnchor editAs="oneCell">
    <xdr:from>
      <xdr:col>19</xdr:col>
      <xdr:colOff>1041400</xdr:colOff>
      <xdr:row>144</xdr:row>
      <xdr:rowOff>57150</xdr:rowOff>
    </xdr:from>
    <xdr:to>
      <xdr:col>33</xdr:col>
      <xdr:colOff>292100</xdr:colOff>
      <xdr:row>155</xdr:row>
      <xdr:rowOff>6350</xdr:rowOff>
    </xdr:to>
    <xdr:pic>
      <xdr:nvPicPr>
        <xdr:cNvPr id="9" name="図 8">
          <a:extLst>
            <a:ext uri="{FF2B5EF4-FFF2-40B4-BE49-F238E27FC236}">
              <a16:creationId xmlns:a16="http://schemas.microsoft.com/office/drawing/2014/main" id="{E7F721F4-38A5-4F0E-86CC-E9FA44F836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163550" y="24504650"/>
          <a:ext cx="5283200" cy="177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8</xdr:row>
      <xdr:rowOff>6350</xdr:rowOff>
    </xdr:from>
    <xdr:to>
      <xdr:col>9</xdr:col>
      <xdr:colOff>0</xdr:colOff>
      <xdr:row>8</xdr:row>
      <xdr:rowOff>158750</xdr:rowOff>
    </xdr:to>
    <xdr:sp macro="" textlink="">
      <xdr:nvSpPr>
        <xdr:cNvPr id="2" name="Text Box 2">
          <a:extLst>
            <a:ext uri="{FF2B5EF4-FFF2-40B4-BE49-F238E27FC236}">
              <a16:creationId xmlns:a16="http://schemas.microsoft.com/office/drawing/2014/main" id="{298CACA9-706A-4642-8F89-954F48B0422F}"/>
            </a:ext>
          </a:extLst>
        </xdr:cNvPr>
        <xdr:cNvSpPr txBox="1">
          <a:spLocks noChangeArrowheads="1"/>
        </xdr:cNvSpPr>
      </xdr:nvSpPr>
      <xdr:spPr bwMode="auto">
        <a:xfrm>
          <a:off x="4902200" y="1384300"/>
          <a:ext cx="704850" cy="152400"/>
        </a:xfrm>
        <a:prstGeom prst="rect">
          <a:avLst/>
        </a:prstGeom>
        <a:solidFill>
          <a:srgbClr val="FFFF00"/>
        </a:solidFill>
        <a:ln w="9525">
          <a:solidFill>
            <a:srgbClr val="000000"/>
          </a:solidFill>
          <a:miter lim="800000"/>
          <a:headEnd/>
          <a:tailEnd/>
        </a:ln>
      </xdr:spPr>
    </xdr:sp>
    <xdr:clientData/>
  </xdr:twoCellAnchor>
  <xdr:twoCellAnchor>
    <xdr:from>
      <xdr:col>12</xdr:col>
      <xdr:colOff>149224</xdr:colOff>
      <xdr:row>163</xdr:row>
      <xdr:rowOff>104615</xdr:rowOff>
    </xdr:from>
    <xdr:to>
      <xdr:col>18</xdr:col>
      <xdr:colOff>297490</xdr:colOff>
      <xdr:row>168</xdr:row>
      <xdr:rowOff>67355</xdr:rowOff>
    </xdr:to>
    <xdr:sp macro="" textlink="">
      <xdr:nvSpPr>
        <xdr:cNvPr id="3" name="角丸四角形吹き出し 2">
          <a:extLst>
            <a:ext uri="{FF2B5EF4-FFF2-40B4-BE49-F238E27FC236}">
              <a16:creationId xmlns:a16="http://schemas.microsoft.com/office/drawing/2014/main" id="{59B819B8-7C74-4464-BB51-75E7A5DF29CD}"/>
            </a:ext>
          </a:extLst>
        </xdr:cNvPr>
        <xdr:cNvSpPr/>
      </xdr:nvSpPr>
      <xdr:spPr>
        <a:xfrm>
          <a:off x="7870824" y="27866815"/>
          <a:ext cx="4034466" cy="800940"/>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lnSpc>
              <a:spcPts val="17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判定がすべて「〇」であること。</a:t>
          </a:r>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コンセント</a:t>
          </a: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の</a:t>
          </a:r>
          <a:endParaRPr kumimoji="1" lang="en-US" altLang="ja-JP" sz="16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lnSpc>
              <a:spcPts val="1600"/>
            </a:lnSpc>
          </a:pPr>
          <a:r>
            <a:rPr kumimoji="1" lang="ja-JP" altLang="en-US" sz="1600" b="1">
              <a:solidFill>
                <a:srgbClr val="FF0000"/>
              </a:solidFill>
              <a:latin typeface="HG丸ｺﾞｼｯｸM-PRO" panose="020F0600000000000000" pitchFamily="50" charset="-128"/>
              <a:ea typeface="HG丸ｺﾞｼｯｸM-PRO" panose="020F0600000000000000" pitchFamily="50" charset="-128"/>
              <a:cs typeface="+mn-cs"/>
            </a:rPr>
            <a:t>欄がマイナス値となっていないこと。</a:t>
          </a:r>
        </a:p>
      </xdr:txBody>
    </xdr:sp>
    <xdr:clientData/>
  </xdr:twoCellAnchor>
  <xdr:twoCellAnchor>
    <xdr:from>
      <xdr:col>19</xdr:col>
      <xdr:colOff>160382</xdr:colOff>
      <xdr:row>17</xdr:row>
      <xdr:rowOff>6802</xdr:rowOff>
    </xdr:from>
    <xdr:to>
      <xdr:col>35</xdr:col>
      <xdr:colOff>327452</xdr:colOff>
      <xdr:row>23</xdr:row>
      <xdr:rowOff>154214</xdr:rowOff>
    </xdr:to>
    <xdr:sp macro="" textlink="">
      <xdr:nvSpPr>
        <xdr:cNvPr id="4" name="テキスト ボックス 3">
          <a:extLst>
            <a:ext uri="{FF2B5EF4-FFF2-40B4-BE49-F238E27FC236}">
              <a16:creationId xmlns:a16="http://schemas.microsoft.com/office/drawing/2014/main" id="{1926A85B-7469-4B27-8103-EE5D11C7325B}"/>
            </a:ext>
          </a:extLst>
        </xdr:cNvPr>
        <xdr:cNvSpPr txBox="1"/>
      </xdr:nvSpPr>
      <xdr:spPr>
        <a:xfrm>
          <a:off x="12282532" y="3105602"/>
          <a:ext cx="6910770" cy="118881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0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電流値について</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8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ハイタップ無し：本計算シートでは、カタログ記載値ではなく、実験値を用いている機種があります。</a:t>
          </a:r>
          <a:endParaRPr kumimoji="1" lang="en-US" altLang="ja-JP" sz="1400" b="1" u="none">
            <a:solidFill>
              <a:sysClr val="windowText" lastClr="000000"/>
            </a:solidFill>
            <a:latin typeface="Meiryo UI" panose="020B0604030504040204" pitchFamily="50" charset="-128"/>
            <a:ea typeface="Meiryo UI" panose="020B0604030504040204" pitchFamily="50" charset="-128"/>
          </a:endParaRPr>
        </a:p>
        <a:p>
          <a:pPr>
            <a:lnSpc>
              <a:spcPts val="1800"/>
            </a:lnSpc>
          </a:pPr>
          <a:r>
            <a:rPr kumimoji="1" lang="ja-JP" altLang="en-US" sz="1400" b="1" u="none">
              <a:solidFill>
                <a:sysClr val="windowText" lastClr="000000"/>
              </a:solidFill>
              <a:latin typeface="Meiryo UI" panose="020B0604030504040204" pitchFamily="50" charset="-128"/>
              <a:ea typeface="Meiryo UI" panose="020B0604030504040204" pitchFamily="50" charset="-128"/>
            </a:rPr>
            <a:t>　ハイタップあり：実験値を基本としています。</a:t>
          </a:r>
          <a:endParaRPr kumimoji="1" lang="ja-JP" altLang="en-US" sz="1400" u="none">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editAs="oneCell">
    <xdr:from>
      <xdr:col>19</xdr:col>
      <xdr:colOff>114300</xdr:colOff>
      <xdr:row>139</xdr:row>
      <xdr:rowOff>133350</xdr:rowOff>
    </xdr:from>
    <xdr:to>
      <xdr:col>42</xdr:col>
      <xdr:colOff>596900</xdr:colOff>
      <xdr:row>169</xdr:row>
      <xdr:rowOff>25400</xdr:rowOff>
    </xdr:to>
    <xdr:pic>
      <xdr:nvPicPr>
        <xdr:cNvPr id="5" name="図 1">
          <a:extLst>
            <a:ext uri="{FF2B5EF4-FFF2-40B4-BE49-F238E27FC236}">
              <a16:creationId xmlns:a16="http://schemas.microsoft.com/office/drawing/2014/main" id="{15052E85-73C7-4071-B3C2-32EC3BF27D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6450" y="23749000"/>
          <a:ext cx="10814050" cy="506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229326</xdr:colOff>
      <xdr:row>158</xdr:row>
      <xdr:rowOff>54428</xdr:rowOff>
    </xdr:from>
    <xdr:to>
      <xdr:col>22</xdr:col>
      <xdr:colOff>512912</xdr:colOff>
      <xdr:row>160</xdr:row>
      <xdr:rowOff>13796</xdr:rowOff>
    </xdr:to>
    <xdr:sp macro="" textlink="">
      <xdr:nvSpPr>
        <xdr:cNvPr id="6" name="四角形: 角を丸くする 5">
          <a:extLst>
            <a:ext uri="{FF2B5EF4-FFF2-40B4-BE49-F238E27FC236}">
              <a16:creationId xmlns:a16="http://schemas.microsoft.com/office/drawing/2014/main" id="{F4CF943B-0A46-451E-B233-4C5C3BBD4938}"/>
            </a:ext>
          </a:extLst>
        </xdr:cNvPr>
        <xdr:cNvSpPr/>
      </xdr:nvSpPr>
      <xdr:spPr>
        <a:xfrm>
          <a:off x="14091376" y="26832378"/>
          <a:ext cx="283586" cy="295918"/>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294821</xdr:colOff>
      <xdr:row>158</xdr:row>
      <xdr:rowOff>20864</xdr:rowOff>
    </xdr:from>
    <xdr:to>
      <xdr:col>27</xdr:col>
      <xdr:colOff>210678</xdr:colOff>
      <xdr:row>159</xdr:row>
      <xdr:rowOff>148771</xdr:rowOff>
    </xdr:to>
    <xdr:sp macro="" textlink="">
      <xdr:nvSpPr>
        <xdr:cNvPr id="7" name="四角形: 角を丸くする 6">
          <a:extLst>
            <a:ext uri="{FF2B5EF4-FFF2-40B4-BE49-F238E27FC236}">
              <a16:creationId xmlns:a16="http://schemas.microsoft.com/office/drawing/2014/main" id="{ADD934D7-1B2C-4F55-8EC7-07FAE6F4A0A7}"/>
            </a:ext>
          </a:extLst>
        </xdr:cNvPr>
        <xdr:cNvSpPr/>
      </xdr:nvSpPr>
      <xdr:spPr>
        <a:xfrm>
          <a:off x="15877721" y="26798814"/>
          <a:ext cx="271457" cy="299357"/>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20</xdr:col>
      <xdr:colOff>294821</xdr:colOff>
      <xdr:row>161</xdr:row>
      <xdr:rowOff>68037</xdr:rowOff>
    </xdr:from>
    <xdr:to>
      <xdr:col>31</xdr:col>
      <xdr:colOff>48165</xdr:colOff>
      <xdr:row>169</xdr:row>
      <xdr:rowOff>159777</xdr:rowOff>
    </xdr:to>
    <xdr:sp macro="" textlink="">
      <xdr:nvSpPr>
        <xdr:cNvPr id="8" name="テキスト ボックス 7">
          <a:extLst>
            <a:ext uri="{FF2B5EF4-FFF2-40B4-BE49-F238E27FC236}">
              <a16:creationId xmlns:a16="http://schemas.microsoft.com/office/drawing/2014/main" id="{22298B64-F18C-48E7-83A7-827D76F49B22}"/>
            </a:ext>
          </a:extLst>
        </xdr:cNvPr>
        <xdr:cNvSpPr txBox="1"/>
      </xdr:nvSpPr>
      <xdr:spPr>
        <a:xfrm>
          <a:off x="13490121" y="27373037"/>
          <a:ext cx="4077694" cy="1577640"/>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900"/>
            </a:lnSpc>
          </a:pPr>
          <a:r>
            <a:rPr kumimoji="1" lang="ja-JP" altLang="en-US" sz="1400">
              <a:latin typeface="Meiryo UI" panose="020B0604030504040204" pitchFamily="50" charset="-128"/>
              <a:ea typeface="Meiryo UI" panose="020B0604030504040204" pitchFamily="50" charset="-128"/>
            </a:rPr>
            <a:t>下限側の制限</a:t>
          </a: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停電時運転する内機＋しない内機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endParaRPr kumimoji="1" lang="en-US" altLang="ja-JP" sz="1400">
            <a:latin typeface="Meiryo UI" panose="020B0604030504040204" pitchFamily="50" charset="-128"/>
            <a:ea typeface="Meiryo UI" panose="020B0604030504040204" pitchFamily="50" charset="-128"/>
          </a:endParaRPr>
        </a:p>
        <a:p>
          <a:pPr>
            <a:lnSpc>
              <a:spcPts val="2000"/>
            </a:lnSpc>
          </a:pPr>
          <a:endParaRPr kumimoji="1" lang="en-US" altLang="ja-JP" sz="1400">
            <a:latin typeface="Meiryo UI" panose="020B0604030504040204" pitchFamily="50" charset="-128"/>
            <a:ea typeface="Meiryo UI" panose="020B0604030504040204" pitchFamily="50" charset="-128"/>
          </a:endParaRPr>
        </a:p>
        <a:p>
          <a:pPr>
            <a:lnSpc>
              <a:spcPts val="1800"/>
            </a:lnSpc>
          </a:pPr>
          <a:r>
            <a:rPr kumimoji="1" lang="ja-JP" altLang="en-US" sz="1400">
              <a:latin typeface="Meiryo UI" panose="020B0604030504040204" pitchFamily="50" charset="-128"/>
              <a:ea typeface="Meiryo UI" panose="020B0604030504040204" pitchFamily="50" charset="-128"/>
            </a:rPr>
            <a:t>上限側の制限</a:t>
          </a:r>
          <a:endParaRPr kumimoji="1" lang="en-US" altLang="ja-JP" sz="1400">
            <a:latin typeface="Meiryo UI" panose="020B0604030504040204" pitchFamily="50" charset="-128"/>
            <a:ea typeface="Meiryo UI" panose="020B0604030504040204" pitchFamily="50" charset="-128"/>
          </a:endParaRPr>
        </a:p>
        <a:p>
          <a:pPr>
            <a:lnSpc>
              <a:spcPts val="1900"/>
            </a:lnSpc>
          </a:pP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停電時運転する内機</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の容量で判断</a:t>
          </a:r>
        </a:p>
      </xdr:txBody>
    </xdr:sp>
    <xdr:clientData/>
  </xdr:twoCellAnchor>
  <xdr:twoCellAnchor editAs="oneCell">
    <xdr:from>
      <xdr:col>19</xdr:col>
      <xdr:colOff>1041400</xdr:colOff>
      <xdr:row>144</xdr:row>
      <xdr:rowOff>57150</xdr:rowOff>
    </xdr:from>
    <xdr:to>
      <xdr:col>33</xdr:col>
      <xdr:colOff>292100</xdr:colOff>
      <xdr:row>155</xdr:row>
      <xdr:rowOff>6350</xdr:rowOff>
    </xdr:to>
    <xdr:pic>
      <xdr:nvPicPr>
        <xdr:cNvPr id="9" name="図 8">
          <a:extLst>
            <a:ext uri="{FF2B5EF4-FFF2-40B4-BE49-F238E27FC236}">
              <a16:creationId xmlns:a16="http://schemas.microsoft.com/office/drawing/2014/main" id="{2DC83FF0-8F06-4FED-8140-5D1CFA1781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163550" y="24504650"/>
          <a:ext cx="5283200" cy="177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543379</xdr:colOff>
      <xdr:row>24</xdr:row>
      <xdr:rowOff>102508</xdr:rowOff>
    </xdr:from>
    <xdr:to>
      <xdr:col>13</xdr:col>
      <xdr:colOff>611163</xdr:colOff>
      <xdr:row>29</xdr:row>
      <xdr:rowOff>121829</xdr:rowOff>
    </xdr:to>
    <xdr:sp macro="" textlink="">
      <xdr:nvSpPr>
        <xdr:cNvPr id="10" name="角丸四角形吹き出し 2">
          <a:extLst>
            <a:ext uri="{FF2B5EF4-FFF2-40B4-BE49-F238E27FC236}">
              <a16:creationId xmlns:a16="http://schemas.microsoft.com/office/drawing/2014/main" id="{6FD20F3D-B4DB-4BA9-A8EC-BFD92544B528}"/>
            </a:ext>
          </a:extLst>
        </xdr:cNvPr>
        <xdr:cNvSpPr/>
      </xdr:nvSpPr>
      <xdr:spPr>
        <a:xfrm>
          <a:off x="6163129" y="4375151"/>
          <a:ext cx="2898070" cy="876571"/>
        </a:xfrm>
        <a:prstGeom prst="wedgeRoundRectCallout">
          <a:avLst>
            <a:gd name="adj1" fmla="val -81225"/>
            <a:gd name="adj2" fmla="val 30835"/>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5</xdr:col>
      <xdr:colOff>85726</xdr:colOff>
      <xdr:row>27</xdr:row>
      <xdr:rowOff>38243</xdr:rowOff>
    </xdr:from>
    <xdr:ext cx="3905250" cy="323564"/>
    <xdr:sp macro="" textlink="">
      <xdr:nvSpPr>
        <xdr:cNvPr id="2" name="フローチャート: 代替処理 1">
          <a:extLst>
            <a:ext uri="{FF2B5EF4-FFF2-40B4-BE49-F238E27FC236}">
              <a16:creationId xmlns:a16="http://schemas.microsoft.com/office/drawing/2014/main" id="{CB8B0C9D-7031-4E56-8E0B-4AF8F788A6A2}"/>
            </a:ext>
          </a:extLst>
        </xdr:cNvPr>
        <xdr:cNvSpPr/>
      </xdr:nvSpPr>
      <xdr:spPr>
        <a:xfrm>
          <a:off x="4029076" y="547384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35</xdr:row>
      <xdr:rowOff>166946</xdr:rowOff>
    </xdr:from>
    <xdr:to>
      <xdr:col>10</xdr:col>
      <xdr:colOff>361950</xdr:colOff>
      <xdr:row>39</xdr:row>
      <xdr:rowOff>190500</xdr:rowOff>
    </xdr:to>
    <xdr:sp macro="" textlink="">
      <xdr:nvSpPr>
        <xdr:cNvPr id="3" name="角丸四角形吹き出し 2">
          <a:extLst>
            <a:ext uri="{FF2B5EF4-FFF2-40B4-BE49-F238E27FC236}">
              <a16:creationId xmlns:a16="http://schemas.microsoft.com/office/drawing/2014/main" id="{A4D6AE45-C6DF-4007-90FC-B479C5B364A8}"/>
            </a:ext>
          </a:extLst>
        </xdr:cNvPr>
        <xdr:cNvSpPr/>
      </xdr:nvSpPr>
      <xdr:spPr>
        <a:xfrm>
          <a:off x="4857750" y="7145596"/>
          <a:ext cx="2813050" cy="79825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twoCellAnchor>
    <xdr:from>
      <xdr:col>8</xdr:col>
      <xdr:colOff>547688</xdr:colOff>
      <xdr:row>0</xdr:row>
      <xdr:rowOff>142875</xdr:rowOff>
    </xdr:from>
    <xdr:to>
      <xdr:col>10</xdr:col>
      <xdr:colOff>666750</xdr:colOff>
      <xdr:row>3</xdr:row>
      <xdr:rowOff>23812</xdr:rowOff>
    </xdr:to>
    <xdr:sp macro="" textlink="">
      <xdr:nvSpPr>
        <xdr:cNvPr id="4" name="AutoShape 68">
          <a:extLst>
            <a:ext uri="{FF2B5EF4-FFF2-40B4-BE49-F238E27FC236}">
              <a16:creationId xmlns:a16="http://schemas.microsoft.com/office/drawing/2014/main" id="{C97B9819-EF25-4443-8996-0D43C75C17C0}"/>
            </a:ext>
          </a:extLst>
        </xdr:cNvPr>
        <xdr:cNvSpPr>
          <a:spLocks noChangeArrowheads="1"/>
        </xdr:cNvSpPr>
      </xdr:nvSpPr>
      <xdr:spPr bwMode="auto">
        <a:xfrm>
          <a:off x="6154738" y="142875"/>
          <a:ext cx="1820862" cy="452437"/>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1">
          <a:extLst>
            <a:ext uri="{FF2B5EF4-FFF2-40B4-BE49-F238E27FC236}">
              <a16:creationId xmlns:a16="http://schemas.microsoft.com/office/drawing/2014/main" id="{333E94C0-0567-4BAF-AE6A-0AB8EC7A2491}"/>
            </a:ext>
          </a:extLst>
        </xdr:cNvPr>
        <xdr:cNvSpPr/>
      </xdr:nvSpPr>
      <xdr:spPr>
        <a:xfrm>
          <a:off x="4000500" y="10401300"/>
          <a:ext cx="170497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7BFA7B36-09FB-4A63-B073-14DE0F9CA337}"/>
            </a:ext>
          </a:extLst>
        </xdr:cNvPr>
        <xdr:cNvSpPr/>
      </xdr:nvSpPr>
      <xdr:spPr>
        <a:xfrm>
          <a:off x="4000500" y="10299700"/>
          <a:ext cx="170497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742950</xdr:colOff>
      <xdr:row>39</xdr:row>
      <xdr:rowOff>57150</xdr:rowOff>
    </xdr:from>
    <xdr:to>
      <xdr:col>8</xdr:col>
      <xdr:colOff>904875</xdr:colOff>
      <xdr:row>40</xdr:row>
      <xdr:rowOff>171450</xdr:rowOff>
    </xdr:to>
    <xdr:sp macro="" textlink="">
      <xdr:nvSpPr>
        <xdr:cNvPr id="2" name="下矢印 3">
          <a:extLst>
            <a:ext uri="{FF2B5EF4-FFF2-40B4-BE49-F238E27FC236}">
              <a16:creationId xmlns:a16="http://schemas.microsoft.com/office/drawing/2014/main" id="{4240B0FF-CB6B-44A0-8411-17E6BD0AF167}"/>
            </a:ext>
          </a:extLst>
        </xdr:cNvPr>
        <xdr:cNvSpPr/>
      </xdr:nvSpPr>
      <xdr:spPr>
        <a:xfrm>
          <a:off x="4000500" y="10299700"/>
          <a:ext cx="170497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761999</xdr:colOff>
      <xdr:row>2</xdr:row>
      <xdr:rowOff>275167</xdr:rowOff>
    </xdr:from>
    <xdr:to>
      <xdr:col>11</xdr:col>
      <xdr:colOff>823560</xdr:colOff>
      <xdr:row>4</xdr:row>
      <xdr:rowOff>74612</xdr:rowOff>
    </xdr:to>
    <xdr:sp macro="" textlink="">
      <xdr:nvSpPr>
        <xdr:cNvPr id="3" name="AutoShape 68">
          <a:extLst>
            <a:ext uri="{FF2B5EF4-FFF2-40B4-BE49-F238E27FC236}">
              <a16:creationId xmlns:a16="http://schemas.microsoft.com/office/drawing/2014/main" id="{E2CF71B4-2C27-434C-AC6A-097F24013C57}"/>
            </a:ext>
          </a:extLst>
        </xdr:cNvPr>
        <xdr:cNvSpPr>
          <a:spLocks noChangeArrowheads="1"/>
        </xdr:cNvSpPr>
      </xdr:nvSpPr>
      <xdr:spPr bwMode="auto">
        <a:xfrm>
          <a:off x="6540499" y="637117"/>
          <a:ext cx="1814161" cy="453495"/>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6</xdr:col>
      <xdr:colOff>571500</xdr:colOff>
      <xdr:row>19</xdr:row>
      <xdr:rowOff>169333</xdr:rowOff>
    </xdr:from>
    <xdr:to>
      <xdr:col>10</xdr:col>
      <xdr:colOff>173920</xdr:colOff>
      <xdr:row>23</xdr:row>
      <xdr:rowOff>90229</xdr:rowOff>
    </xdr:to>
    <xdr:sp macro="" textlink="">
      <xdr:nvSpPr>
        <xdr:cNvPr id="4" name="角丸四角形吹き出し 2">
          <a:extLst>
            <a:ext uri="{FF2B5EF4-FFF2-40B4-BE49-F238E27FC236}">
              <a16:creationId xmlns:a16="http://schemas.microsoft.com/office/drawing/2014/main" id="{CAD42116-65DE-44A9-ACC8-1A8EFD0BD89D}"/>
            </a:ext>
          </a:extLst>
        </xdr:cNvPr>
        <xdr:cNvSpPr/>
      </xdr:nvSpPr>
      <xdr:spPr>
        <a:xfrm>
          <a:off x="3841750" y="4855633"/>
          <a:ext cx="2910770" cy="886096"/>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oxDrive/Box/0025124-Z100/&#65288;&#26032;&#65289;&#21942;&#26989;&#25903;&#25588;&#65319;/&#9632;&#9317;&#35036;&#21161;&#37329;&#25903;&#25588;&#26989;&#21209;/&#9632;R4&#24180;&#24230;_&#35036;&#21161;&#37329;/&#32076;&#28168;&#29987;&#26989;&#30465;/R4&#28797;&#23475;&#26178;&#12398;&#24375;&#38769;&#24615;&#21521;&#19978;&#12395;&#36039;&#12377;&#12427;&#22825;&#28982;&#12460;&#12473;&#21033;&#29992;%20&#35373;&#20633;&#23566;&#20837;&#25903;&#25588;&#20107;&#26989;&#36027;&#35036;&#21161;&#37329;/220510&#36865;&#20449;/R4&#28797;&#23475;&#27096;&#24335;&#19968;&#24335;/05_&#21029;&#32025;&#9318;_&#25509;&#32154;&#21028;&#23450;.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192.168.1.204\&#25152;&#20869;\&#20107;&#26989;&#37096;\&#22825;&#28982;&#12460;&#12473;&#21270;&#26222;&#21450;&#20419;&#36914;&#12464;&#12523;&#12540;&#12503;\&#9632;R5&#35036;&#27491;&#24375;&#38765;&#24615;\05.R5&#35036;%20&#20844;&#21215;&#35500;&#26126;&#20250;&#12288;&#36039;&#26009;\&#9733;&#25913;&#21892;&#38917;&#30446;\240301_GHP&#21028;&#23450;&#12471;&#12540;&#12488;&#12513;&#12540;&#12459;&#12540;&#30906;&#35469;\240305_&#12450;&#12452;&#12471;&#12531;&#22238;&#31572;\20240305152613\&#32359;&#65378;&#32359;&#65380;&#32359;&#65399;&#32349;&#65395;&#35730;&#35542;GHP&#34739;&#65380;&#34560;&#12539;&#65385;&#28371;&#30913;&#37039;&#22780;&#24859;&#34739;&#22777;&#12377;&#32349;&#65404;&#32349;&#12539;.xlsx" TargetMode="External"/><Relationship Id="rId1" Type="http://schemas.openxmlformats.org/officeDocument/2006/relationships/externalLinkPath" Target="/&#20107;&#26989;&#37096;/&#22825;&#28982;&#12460;&#12473;&#21270;&#26222;&#21450;&#20419;&#36914;&#12464;&#12523;&#12540;&#12503;/&#9632;R5&#35036;&#27491;&#24375;&#38765;&#24615;/05.R5&#35036;%20&#20844;&#21215;&#35500;&#26126;&#20250;&#12288;&#36039;&#26009;/&#9733;&#25913;&#21892;&#38917;&#30446;/240301_GHP&#21028;&#23450;&#12471;&#12540;&#12488;&#12513;&#12540;&#12459;&#12540;&#30906;&#35469;/240305_&#12450;&#12452;&#12471;&#12531;&#22238;&#31572;/20240305152613/&#32359;&#65378;&#32359;&#65380;&#32359;&#65399;&#32349;&#65395;&#35730;&#35542;GHP&#34739;&#65380;&#34560;&#12539;&#65385;&#28371;&#30913;&#37039;&#22780;&#24859;&#34739;&#22777;&#12377;&#32349;&#65404;&#32349;&#125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ＰＮ機(原紙）"/>
      <sheetName val="ＰＮ機(記入例)"/>
      <sheetName val="ＹＮ機・ＤＫ機（原紙）"/>
      <sheetName val="ＹＮ機・ＤＫ機 (記入例)"/>
      <sheetName val="ＡＮ機 (原紙AXHO160MA×3台以外すべて)"/>
      <sheetName val="ＡＮ機 (原紙AXHP１６０MA×3台のみ)"/>
      <sheetName val="ＡＮ機 (記入例)"/>
      <sheetName val="ＡＮ室内機ﾃﾞｰﾀ（消さない）"/>
      <sheetName val="ＡＮ室内機情報など（消さない）"/>
      <sheetName val="ANブレーカー容量別突入電流、消費電力値"/>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AXCP112CD</v>
          </cell>
        </row>
        <row r="3">
          <cell r="A3" t="str">
            <v>AXCP140CD</v>
          </cell>
        </row>
        <row r="4">
          <cell r="A4" t="str">
            <v>AXCP160CD</v>
          </cell>
        </row>
        <row r="5">
          <cell r="A5" t="str">
            <v>AXCP45CD</v>
          </cell>
        </row>
        <row r="6">
          <cell r="A6" t="str">
            <v>AXCP56CD</v>
          </cell>
        </row>
        <row r="7">
          <cell r="A7" t="str">
            <v>AXCP71CD</v>
          </cell>
        </row>
        <row r="8">
          <cell r="A8" t="str">
            <v>AXCP80CD</v>
          </cell>
        </row>
        <row r="9">
          <cell r="A9" t="str">
            <v>AXCP90CD</v>
          </cell>
        </row>
        <row r="10">
          <cell r="A10" t="str">
            <v>AXFP112DB</v>
          </cell>
        </row>
        <row r="11">
          <cell r="A11" t="str">
            <v>AXFP112MM</v>
          </cell>
        </row>
        <row r="12">
          <cell r="A12" t="str">
            <v>AXFP140DB</v>
          </cell>
        </row>
        <row r="13">
          <cell r="A13" t="str">
            <v>AXFP140MM</v>
          </cell>
        </row>
        <row r="14">
          <cell r="A14" t="str">
            <v>AXFP160DB</v>
          </cell>
        </row>
        <row r="15">
          <cell r="A15" t="str">
            <v>AXFP160MM</v>
          </cell>
        </row>
        <row r="16">
          <cell r="A16" t="str">
            <v>AXFP45DB</v>
          </cell>
        </row>
        <row r="17">
          <cell r="A17" t="str">
            <v>AXFP45MM</v>
          </cell>
        </row>
        <row r="18">
          <cell r="A18" t="str">
            <v>AXFP56DB</v>
          </cell>
        </row>
        <row r="19">
          <cell r="A19" t="str">
            <v>AXFP56MM</v>
          </cell>
        </row>
        <row r="20">
          <cell r="A20" t="str">
            <v>AXFP71DB</v>
          </cell>
        </row>
        <row r="21">
          <cell r="A21" t="str">
            <v>AXFP71MM</v>
          </cell>
        </row>
        <row r="22">
          <cell r="A22" t="str">
            <v>AXFP80DB</v>
          </cell>
        </row>
        <row r="23">
          <cell r="A23" t="str">
            <v>AXFP80MM</v>
          </cell>
        </row>
        <row r="24">
          <cell r="A24" t="str">
            <v>AXFP90DB</v>
          </cell>
        </row>
        <row r="25">
          <cell r="A25" t="str">
            <v>AXFP90MM</v>
          </cell>
        </row>
        <row r="26">
          <cell r="A26" t="str">
            <v>AXHP112M</v>
          </cell>
        </row>
        <row r="27">
          <cell r="A27" t="str">
            <v>AXHP112MA</v>
          </cell>
        </row>
        <row r="28">
          <cell r="A28" t="str">
            <v>AXHP140M</v>
          </cell>
        </row>
        <row r="29">
          <cell r="A29" t="str">
            <v>AXHP140MA</v>
          </cell>
        </row>
        <row r="30">
          <cell r="A30" t="str">
            <v>AXHP160M</v>
          </cell>
        </row>
        <row r="31">
          <cell r="A31" t="str">
            <v>AXHP160MA</v>
          </cell>
        </row>
        <row r="32">
          <cell r="A32" t="str">
            <v>AXHP45MA</v>
          </cell>
        </row>
        <row r="33">
          <cell r="A33" t="str">
            <v>AXHP56MA</v>
          </cell>
        </row>
        <row r="34">
          <cell r="A34" t="str">
            <v>AXHP71M</v>
          </cell>
        </row>
        <row r="35">
          <cell r="A35" t="str">
            <v>AXHP71MA</v>
          </cell>
        </row>
        <row r="36">
          <cell r="A36" t="str">
            <v>AXHP80M</v>
          </cell>
        </row>
        <row r="37">
          <cell r="A37" t="str">
            <v>AXHP80MA</v>
          </cell>
        </row>
        <row r="38">
          <cell r="A38" t="str">
            <v>AXHP90M</v>
          </cell>
        </row>
        <row r="39">
          <cell r="A39" t="str">
            <v>AXHP90MA</v>
          </cell>
        </row>
        <row r="40">
          <cell r="A40" t="str">
            <v>AXKP45CB</v>
          </cell>
        </row>
        <row r="41">
          <cell r="A41" t="str">
            <v>AXKP56CB</v>
          </cell>
        </row>
        <row r="42">
          <cell r="A42" t="str">
            <v>AXKP71CB</v>
          </cell>
        </row>
        <row r="43">
          <cell r="A43" t="str">
            <v>AXMP112CB</v>
          </cell>
        </row>
        <row r="44">
          <cell r="A44" t="str">
            <v>AXMP140CB</v>
          </cell>
        </row>
        <row r="45">
          <cell r="A45" t="str">
            <v>AXMP160CB</v>
          </cell>
        </row>
        <row r="46">
          <cell r="A46" t="str">
            <v>AXMP45CB</v>
          </cell>
        </row>
        <row r="47">
          <cell r="A47" t="str">
            <v>AXMP56CB</v>
          </cell>
        </row>
        <row r="48">
          <cell r="A48" t="str">
            <v>AXMP71CB</v>
          </cell>
        </row>
        <row r="49">
          <cell r="A49" t="str">
            <v>AXMP90CB</v>
          </cell>
        </row>
      </sheetData>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 判定ｼｰﾄ原紙AXHP160NA×3台のケース)"/>
      <sheetName val="AN 判定ｼｰﾄ原紙HP160NA×3台以外のケース)"/>
      <sheetName val="AN 記入例"/>
      <sheetName val="アイシン室内機データ"/>
      <sheetName val="総合カタログP68（参考資料）"/>
      <sheetName val="室内機ﾃﾞｰﾀ（消さない）"/>
      <sheetName val="室内機情報など（消さない）"/>
      <sheetName val="ブレーカー容量別突入電流、消費電力値"/>
    </sheetNames>
    <sheetDataSet>
      <sheetData sheetId="0"/>
      <sheetData sheetId="1"/>
      <sheetData sheetId="2"/>
      <sheetData sheetId="3">
        <row r="1">
          <cell r="A1" t="str">
            <v>型式</v>
          </cell>
          <cell r="B1" t="str">
            <v>室内機名称</v>
          </cell>
          <cell r="C1" t="str">
            <v>冷房能力(ｋW)</v>
          </cell>
          <cell r="D1" t="str">
            <v>突入電流A</v>
          </cell>
          <cell r="E1" t="str">
            <v>運転電流（50Hz)A</v>
          </cell>
          <cell r="F1" t="str">
            <v>運転電流（60Hz)A</v>
          </cell>
        </row>
        <row r="2">
          <cell r="A2" t="str">
            <v>AXCP45EA</v>
          </cell>
          <cell r="B2" t="str">
            <v>ダブルフロータイプ</v>
          </cell>
          <cell r="C2">
            <v>4.5</v>
          </cell>
          <cell r="D2">
            <v>4.2</v>
          </cell>
          <cell r="E2">
            <v>0.3</v>
          </cell>
          <cell r="F2">
            <v>0.3</v>
          </cell>
        </row>
        <row r="3">
          <cell r="A3" t="str">
            <v>AXCP56EA</v>
          </cell>
          <cell r="B3" t="str">
            <v>ダブルフロータイプ</v>
          </cell>
          <cell r="C3">
            <v>5.6</v>
          </cell>
          <cell r="D3">
            <v>4.2</v>
          </cell>
          <cell r="E3">
            <v>0.4</v>
          </cell>
          <cell r="F3">
            <v>0.4</v>
          </cell>
        </row>
        <row r="4">
          <cell r="A4" t="str">
            <v>AXCP71EA</v>
          </cell>
          <cell r="B4" t="str">
            <v>ダブルフロータイプ</v>
          </cell>
          <cell r="C4">
            <v>7.1</v>
          </cell>
          <cell r="D4">
            <v>4.2</v>
          </cell>
          <cell r="E4">
            <v>0.4</v>
          </cell>
          <cell r="F4">
            <v>0.4</v>
          </cell>
        </row>
        <row r="5">
          <cell r="A5" t="str">
            <v>AXCP80EA</v>
          </cell>
          <cell r="B5" t="str">
            <v>ダブルフロータイプ</v>
          </cell>
          <cell r="C5">
            <v>8</v>
          </cell>
          <cell r="D5">
            <v>4.2</v>
          </cell>
          <cell r="E5">
            <v>0.5</v>
          </cell>
          <cell r="F5">
            <v>0.5</v>
          </cell>
        </row>
        <row r="6">
          <cell r="A6" t="str">
            <v>AXCP90EA</v>
          </cell>
          <cell r="B6" t="str">
            <v>ダブルフロータイプ</v>
          </cell>
          <cell r="C6">
            <v>9</v>
          </cell>
          <cell r="D6">
            <v>8.1</v>
          </cell>
          <cell r="E6">
            <v>0.6</v>
          </cell>
          <cell r="F6">
            <v>0.6</v>
          </cell>
        </row>
        <row r="7">
          <cell r="A7" t="str">
            <v>AXCP112EA</v>
          </cell>
          <cell r="B7" t="str">
            <v>ダブルフロータイプ</v>
          </cell>
          <cell r="C7">
            <v>11.2</v>
          </cell>
          <cell r="D7">
            <v>8.1</v>
          </cell>
          <cell r="E7">
            <v>0.6</v>
          </cell>
          <cell r="F7">
            <v>0.6</v>
          </cell>
        </row>
        <row r="8">
          <cell r="A8" t="str">
            <v>AXCP140EA</v>
          </cell>
          <cell r="B8" t="str">
            <v>ダブルフロータイプ</v>
          </cell>
          <cell r="C8">
            <v>14</v>
          </cell>
          <cell r="D8">
            <v>8.1</v>
          </cell>
          <cell r="E8">
            <v>0.9</v>
          </cell>
          <cell r="F8">
            <v>0.9</v>
          </cell>
        </row>
        <row r="9">
          <cell r="A9" t="str">
            <v>AXCP160EA</v>
          </cell>
          <cell r="B9" t="str">
            <v>ダブルフロータイプ</v>
          </cell>
          <cell r="C9">
            <v>16</v>
          </cell>
          <cell r="D9">
            <v>8.1</v>
          </cell>
          <cell r="E9">
            <v>1.2</v>
          </cell>
          <cell r="F9">
            <v>1.2</v>
          </cell>
        </row>
        <row r="10">
          <cell r="A10" t="str">
            <v>AXFP45EA</v>
          </cell>
          <cell r="B10" t="str">
            <v>S-ラウンドフロータイプ</v>
          </cell>
          <cell r="C10">
            <v>4.5</v>
          </cell>
          <cell r="D10">
            <v>4.2</v>
          </cell>
          <cell r="E10">
            <v>0.3</v>
          </cell>
          <cell r="F10">
            <v>0.3</v>
          </cell>
        </row>
        <row r="11">
          <cell r="A11" t="str">
            <v>AXFP56EA</v>
          </cell>
          <cell r="B11" t="str">
            <v>S-ラウンドフロータイプ</v>
          </cell>
          <cell r="C11">
            <v>5.6</v>
          </cell>
          <cell r="D11">
            <v>4.2</v>
          </cell>
          <cell r="E11">
            <v>0.3</v>
          </cell>
          <cell r="F11">
            <v>0.3</v>
          </cell>
        </row>
        <row r="12">
          <cell r="A12" t="str">
            <v>AXFP71EA</v>
          </cell>
          <cell r="B12" t="str">
            <v>S-ラウンドフロータイプ</v>
          </cell>
          <cell r="C12">
            <v>7.1</v>
          </cell>
          <cell r="D12">
            <v>4.2</v>
          </cell>
          <cell r="E12">
            <v>0.4</v>
          </cell>
          <cell r="F12">
            <v>0.4</v>
          </cell>
        </row>
        <row r="13">
          <cell r="A13" t="str">
            <v>AXFP80EA</v>
          </cell>
          <cell r="B13" t="str">
            <v>S-ラウンドフロータイプ</v>
          </cell>
          <cell r="C13">
            <v>8</v>
          </cell>
          <cell r="D13">
            <v>4.2</v>
          </cell>
          <cell r="E13">
            <v>0.5</v>
          </cell>
          <cell r="F13">
            <v>0.5</v>
          </cell>
        </row>
        <row r="14">
          <cell r="A14" t="str">
            <v>AXFP90EA</v>
          </cell>
          <cell r="B14" t="str">
            <v>S-ラウンドフロータイプ</v>
          </cell>
          <cell r="C14">
            <v>9</v>
          </cell>
          <cell r="D14">
            <v>4.2</v>
          </cell>
          <cell r="E14">
            <v>0.8</v>
          </cell>
          <cell r="F14">
            <v>0.8</v>
          </cell>
        </row>
        <row r="15">
          <cell r="A15" t="str">
            <v>AXFP112EA</v>
          </cell>
          <cell r="B15" t="str">
            <v>S-ラウンドフロータイプ</v>
          </cell>
          <cell r="C15">
            <v>11.2</v>
          </cell>
          <cell r="D15">
            <v>4.2</v>
          </cell>
          <cell r="E15">
            <v>1.3</v>
          </cell>
          <cell r="F15">
            <v>1.3</v>
          </cell>
        </row>
        <row r="16">
          <cell r="A16" t="str">
            <v>AXFP140EA</v>
          </cell>
          <cell r="B16" t="str">
            <v>S-ラウンドフロータイプ</v>
          </cell>
          <cell r="C16">
            <v>14</v>
          </cell>
          <cell r="D16">
            <v>4.2</v>
          </cell>
          <cell r="E16">
            <v>1.3</v>
          </cell>
          <cell r="F16">
            <v>1.3</v>
          </cell>
        </row>
        <row r="17">
          <cell r="A17" t="str">
            <v>AXFP160EA</v>
          </cell>
          <cell r="B17" t="str">
            <v>S-ラウンドフロータイプ</v>
          </cell>
          <cell r="C17">
            <v>16</v>
          </cell>
          <cell r="D17">
            <v>4.2</v>
          </cell>
          <cell r="E17">
            <v>1.3</v>
          </cell>
          <cell r="F17">
            <v>1.3</v>
          </cell>
        </row>
        <row r="18">
          <cell r="A18" t="str">
            <v>AXFP45NA</v>
          </cell>
          <cell r="B18" t="str">
            <v>ラウンドフロータイプ</v>
          </cell>
          <cell r="C18">
            <v>4.5</v>
          </cell>
          <cell r="D18">
            <v>4.2</v>
          </cell>
          <cell r="E18">
            <v>0.3</v>
          </cell>
          <cell r="F18">
            <v>0.3</v>
          </cell>
        </row>
        <row r="19">
          <cell r="A19" t="str">
            <v>AXFP56NA</v>
          </cell>
          <cell r="B19" t="str">
            <v>ラウンドフロータイプ</v>
          </cell>
          <cell r="C19">
            <v>5.6</v>
          </cell>
          <cell r="D19">
            <v>4.2</v>
          </cell>
          <cell r="E19">
            <v>0.3</v>
          </cell>
          <cell r="F19">
            <v>0.3</v>
          </cell>
        </row>
        <row r="20">
          <cell r="A20" t="str">
            <v>AXFP71NA</v>
          </cell>
          <cell r="B20" t="str">
            <v>ラウンドフロータイプ</v>
          </cell>
          <cell r="C20">
            <v>7.1</v>
          </cell>
          <cell r="D20">
            <v>4.2</v>
          </cell>
          <cell r="E20">
            <v>0.5</v>
          </cell>
          <cell r="F20">
            <v>0.5</v>
          </cell>
        </row>
        <row r="21">
          <cell r="A21" t="str">
            <v>AXFP80NA</v>
          </cell>
          <cell r="B21" t="str">
            <v>ラウンドフロータイプ</v>
          </cell>
          <cell r="C21">
            <v>8</v>
          </cell>
          <cell r="D21">
            <v>4.2</v>
          </cell>
          <cell r="E21">
            <v>0.7</v>
          </cell>
          <cell r="F21">
            <v>0.7</v>
          </cell>
        </row>
        <row r="22">
          <cell r="A22" t="str">
            <v>AXFP90NA</v>
          </cell>
          <cell r="B22" t="str">
            <v>ラウンドフロータイプ</v>
          </cell>
          <cell r="C22">
            <v>9</v>
          </cell>
          <cell r="D22">
            <v>4.2</v>
          </cell>
          <cell r="E22">
            <v>0.7</v>
          </cell>
          <cell r="F22">
            <v>0.7</v>
          </cell>
        </row>
        <row r="23">
          <cell r="A23" t="str">
            <v>AXFP112NA</v>
          </cell>
          <cell r="B23" t="str">
            <v>ラウンドフロータイプ</v>
          </cell>
          <cell r="C23">
            <v>11.2</v>
          </cell>
          <cell r="D23">
            <v>4.2</v>
          </cell>
          <cell r="E23">
            <v>1.1000000000000001</v>
          </cell>
          <cell r="F23">
            <v>1.1000000000000001</v>
          </cell>
        </row>
        <row r="24">
          <cell r="A24" t="str">
            <v>AXFP140NA</v>
          </cell>
          <cell r="B24" t="str">
            <v>ラウンドフロータイプ</v>
          </cell>
          <cell r="C24">
            <v>14</v>
          </cell>
          <cell r="D24">
            <v>4.2</v>
          </cell>
          <cell r="E24">
            <v>1.2</v>
          </cell>
          <cell r="F24">
            <v>1.2</v>
          </cell>
        </row>
        <row r="25">
          <cell r="A25" t="str">
            <v>AXFP160NA</v>
          </cell>
          <cell r="B25" t="str">
            <v>ラウンドフロータイプ</v>
          </cell>
          <cell r="C25">
            <v>16</v>
          </cell>
          <cell r="D25">
            <v>4.2</v>
          </cell>
          <cell r="E25">
            <v>1.3</v>
          </cell>
          <cell r="F25">
            <v>1.3</v>
          </cell>
        </row>
        <row r="26">
          <cell r="A26" t="str">
            <v>AXHP45NA</v>
          </cell>
          <cell r="B26" t="str">
            <v>天井吊形</v>
          </cell>
          <cell r="C26">
            <v>4.5</v>
          </cell>
          <cell r="D26">
            <v>4.05</v>
          </cell>
          <cell r="E26">
            <v>0.6</v>
          </cell>
          <cell r="F26">
            <v>0.6</v>
          </cell>
        </row>
        <row r="27">
          <cell r="A27" t="str">
            <v>AXHP56NA</v>
          </cell>
          <cell r="B27" t="str">
            <v>天井吊形</v>
          </cell>
          <cell r="C27">
            <v>5.6</v>
          </cell>
          <cell r="D27">
            <v>4.05</v>
          </cell>
          <cell r="E27">
            <v>0.6</v>
          </cell>
          <cell r="F27">
            <v>0.6</v>
          </cell>
        </row>
        <row r="28">
          <cell r="A28" t="str">
            <v>AXHP71NA</v>
          </cell>
          <cell r="B28" t="str">
            <v>天井吊形</v>
          </cell>
          <cell r="C28">
            <v>7.1</v>
          </cell>
          <cell r="D28">
            <v>4.05</v>
          </cell>
          <cell r="E28">
            <v>0.6</v>
          </cell>
          <cell r="F28">
            <v>0.6</v>
          </cell>
        </row>
        <row r="29">
          <cell r="A29" t="str">
            <v>AXHP80NA</v>
          </cell>
          <cell r="B29" t="str">
            <v>天井吊形</v>
          </cell>
          <cell r="C29">
            <v>8</v>
          </cell>
          <cell r="D29">
            <v>4.05</v>
          </cell>
          <cell r="E29">
            <v>0.6</v>
          </cell>
          <cell r="F29">
            <v>0.6</v>
          </cell>
        </row>
        <row r="30">
          <cell r="A30" t="str">
            <v>AXHP90NA</v>
          </cell>
          <cell r="B30" t="str">
            <v>天井吊形</v>
          </cell>
          <cell r="C30">
            <v>9</v>
          </cell>
          <cell r="D30">
            <v>4.05</v>
          </cell>
          <cell r="E30">
            <v>1.2</v>
          </cell>
          <cell r="F30">
            <v>1.2</v>
          </cell>
        </row>
        <row r="31">
          <cell r="A31" t="str">
            <v>AXHP112NA</v>
          </cell>
          <cell r="B31" t="str">
            <v>天井吊形</v>
          </cell>
          <cell r="C31">
            <v>11.2</v>
          </cell>
          <cell r="D31">
            <v>4.05</v>
          </cell>
          <cell r="E31">
            <v>1.3</v>
          </cell>
          <cell r="F31">
            <v>1.3</v>
          </cell>
        </row>
        <row r="32">
          <cell r="A32" t="str">
            <v>AXHP140NA</v>
          </cell>
          <cell r="B32" t="str">
            <v>天井吊形</v>
          </cell>
          <cell r="C32">
            <v>14</v>
          </cell>
          <cell r="D32">
            <v>8.1</v>
          </cell>
          <cell r="E32">
            <v>1</v>
          </cell>
          <cell r="F32">
            <v>1</v>
          </cell>
        </row>
        <row r="33">
          <cell r="A33" t="str">
            <v>AXHP160NA</v>
          </cell>
          <cell r="B33" t="str">
            <v>天井吊形</v>
          </cell>
          <cell r="C33">
            <v>16</v>
          </cell>
          <cell r="D33">
            <v>8.1</v>
          </cell>
          <cell r="E33">
            <v>1.6</v>
          </cell>
          <cell r="F33">
            <v>1.6</v>
          </cell>
        </row>
        <row r="34">
          <cell r="A34" t="str">
            <v>AXKP45CB</v>
          </cell>
          <cell r="B34" t="str">
            <v>シングルフロータイプ</v>
          </cell>
          <cell r="C34">
            <v>4.5</v>
          </cell>
          <cell r="D34">
            <v>3.8</v>
          </cell>
          <cell r="E34">
            <v>0.4</v>
          </cell>
          <cell r="F34">
            <v>0.4</v>
          </cell>
        </row>
        <row r="35">
          <cell r="A35" t="str">
            <v>AXKP56CB</v>
          </cell>
          <cell r="B35" t="str">
            <v>シングルフロータイプ</v>
          </cell>
          <cell r="C35">
            <v>5.6</v>
          </cell>
          <cell r="D35">
            <v>3.8</v>
          </cell>
          <cell r="E35">
            <v>0.6</v>
          </cell>
          <cell r="F35">
            <v>0.6</v>
          </cell>
        </row>
        <row r="36">
          <cell r="A36" t="str">
            <v>AXKP71CB</v>
          </cell>
          <cell r="B36" t="str">
            <v>シングルフロータイプ</v>
          </cell>
          <cell r="C36">
            <v>7.1</v>
          </cell>
          <cell r="D36">
            <v>3.8</v>
          </cell>
          <cell r="E36">
            <v>0.6</v>
          </cell>
          <cell r="F36">
            <v>0.6</v>
          </cell>
        </row>
        <row r="37">
          <cell r="A37" t="str">
            <v>AXMP112CB</v>
          </cell>
          <cell r="B37" t="str">
            <v>天井埋込ダクト形</v>
          </cell>
          <cell r="C37">
            <v>11.2</v>
          </cell>
          <cell r="D37">
            <v>7.4</v>
          </cell>
          <cell r="E37">
            <v>2.4</v>
          </cell>
          <cell r="F37">
            <v>2.4</v>
          </cell>
        </row>
        <row r="38">
          <cell r="A38" t="str">
            <v>AXMP140CB</v>
          </cell>
          <cell r="B38" t="str">
            <v>天井埋込ダクト形</v>
          </cell>
          <cell r="C38">
            <v>14</v>
          </cell>
          <cell r="D38">
            <v>7.4</v>
          </cell>
          <cell r="E38">
            <v>2.9</v>
          </cell>
          <cell r="F38">
            <v>2.9</v>
          </cell>
        </row>
        <row r="39">
          <cell r="A39" t="str">
            <v>AXMP160CB</v>
          </cell>
          <cell r="B39" t="str">
            <v>天井埋込ダクト形</v>
          </cell>
          <cell r="C39">
            <v>16</v>
          </cell>
          <cell r="D39">
            <v>7.4</v>
          </cell>
          <cell r="E39">
            <v>2.9</v>
          </cell>
          <cell r="F39">
            <v>2.9</v>
          </cell>
        </row>
        <row r="40">
          <cell r="A40" t="str">
            <v>AXMP45CB</v>
          </cell>
          <cell r="B40" t="str">
            <v>天井埋込ダクト形</v>
          </cell>
          <cell r="C40">
            <v>4.5</v>
          </cell>
          <cell r="D40">
            <v>7.4</v>
          </cell>
          <cell r="E40">
            <v>1.2</v>
          </cell>
          <cell r="F40">
            <v>1.2</v>
          </cell>
        </row>
        <row r="41">
          <cell r="A41" t="str">
            <v>AXMP56CB</v>
          </cell>
          <cell r="B41" t="str">
            <v>天井埋込ダクト形</v>
          </cell>
          <cell r="C41">
            <v>5.6</v>
          </cell>
          <cell r="D41">
            <v>7.4</v>
          </cell>
          <cell r="E41">
            <v>1.2</v>
          </cell>
          <cell r="F41">
            <v>1.2</v>
          </cell>
        </row>
        <row r="42">
          <cell r="A42" t="str">
            <v>AXMP71CB</v>
          </cell>
          <cell r="B42" t="str">
            <v>天井埋込ダクト形</v>
          </cell>
          <cell r="C42">
            <v>7.1</v>
          </cell>
          <cell r="D42">
            <v>7.4</v>
          </cell>
          <cell r="E42">
            <v>1.5</v>
          </cell>
          <cell r="F42">
            <v>1.5</v>
          </cell>
        </row>
        <row r="43">
          <cell r="A43" t="str">
            <v>AXMP90CB</v>
          </cell>
          <cell r="B43" t="str">
            <v>天井埋込ダクト形</v>
          </cell>
          <cell r="C43">
            <v>9</v>
          </cell>
          <cell r="D43">
            <v>7.4</v>
          </cell>
          <cell r="E43">
            <v>2.2000000000000002</v>
          </cell>
          <cell r="F43">
            <v>2.2000000000000002</v>
          </cell>
        </row>
        <row r="44">
          <cell r="A44" t="str">
            <v>AXMP140CB</v>
          </cell>
          <cell r="B44" t="str">
            <v>天井埋込ダクト形</v>
          </cell>
          <cell r="C44">
            <v>14</v>
          </cell>
          <cell r="D44">
            <v>7.4</v>
          </cell>
          <cell r="E44">
            <v>2.9</v>
          </cell>
          <cell r="F44">
            <v>2.9</v>
          </cell>
        </row>
        <row r="45">
          <cell r="A45" t="str">
            <v>AXMP160CB</v>
          </cell>
          <cell r="B45" t="str">
            <v>天井埋込ダクト形</v>
          </cell>
          <cell r="C45">
            <v>16</v>
          </cell>
          <cell r="D45">
            <v>7.4</v>
          </cell>
          <cell r="E45">
            <v>2.9</v>
          </cell>
          <cell r="F45">
            <v>2.9</v>
          </cell>
        </row>
        <row r="46">
          <cell r="A46" t="str">
            <v>AXMP45CB</v>
          </cell>
          <cell r="B46" t="str">
            <v>天井埋込ダクト形</v>
          </cell>
          <cell r="C46">
            <v>4.5</v>
          </cell>
          <cell r="D46">
            <v>7.4</v>
          </cell>
          <cell r="E46">
            <v>1.2</v>
          </cell>
          <cell r="F46">
            <v>1.2</v>
          </cell>
        </row>
        <row r="47">
          <cell r="A47" t="str">
            <v>AXMP56CB</v>
          </cell>
          <cell r="B47" t="str">
            <v>天井埋込ダクト形</v>
          </cell>
          <cell r="C47">
            <v>5.6</v>
          </cell>
          <cell r="D47">
            <v>7.4</v>
          </cell>
          <cell r="E47">
            <v>1.2</v>
          </cell>
          <cell r="F47">
            <v>1.2</v>
          </cell>
        </row>
        <row r="48">
          <cell r="A48" t="str">
            <v>AXMP71CB</v>
          </cell>
          <cell r="B48" t="str">
            <v>天井埋込ダクト形</v>
          </cell>
          <cell r="C48">
            <v>7.1</v>
          </cell>
          <cell r="D48">
            <v>7.4</v>
          </cell>
          <cell r="E48">
            <v>1.5</v>
          </cell>
          <cell r="F48">
            <v>1.5</v>
          </cell>
        </row>
        <row r="49">
          <cell r="A49" t="str">
            <v>AXMP90CB</v>
          </cell>
          <cell r="B49" t="str">
            <v>天井埋込ダクト形</v>
          </cell>
          <cell r="C49">
            <v>9</v>
          </cell>
          <cell r="D49">
            <v>7.4</v>
          </cell>
          <cell r="E49">
            <v>2.2000000000000002</v>
          </cell>
          <cell r="F49">
            <v>2.2000000000000002</v>
          </cell>
        </row>
      </sheetData>
      <sheetData sheetId="4"/>
      <sheetData sheetId="5"/>
      <sheetData sheetId="6">
        <row r="6">
          <cell r="H6" t="str">
            <v>停電時利用で接続容量100%（56.0kW)までは補助対象。停電時利用室内機で100%を超える場合は補助対象外。また、停電時利用しない室内機は対象外。</v>
          </cell>
          <cell r="I6" t="str">
            <v>〇　室内機入力欄の緑色ハッチングの全ての室内機が補助対象です。</v>
          </cell>
        </row>
        <row r="7">
          <cell r="I7" t="str">
            <v>条件付〇　停電時利用室内機が100%を超えるため100%以下に調整してください。もしくは100%を超える室内機は補助対象外として申請してください。</v>
          </cell>
        </row>
      </sheetData>
      <sheetData sheetId="7">
        <row r="1">
          <cell r="A1" t="str">
            <v>遮断器容量(A)</v>
          </cell>
          <cell r="B1" t="str">
            <v>電力負荷(kVA)</v>
          </cell>
          <cell r="C1" t="str">
            <v>突入電流基準値(A)</v>
          </cell>
          <cell r="D1" t="str">
            <v>消費電流基準値(A)</v>
          </cell>
        </row>
        <row r="2">
          <cell r="A2">
            <v>10</v>
          </cell>
          <cell r="B2">
            <v>1</v>
          </cell>
          <cell r="C2">
            <v>38</v>
          </cell>
          <cell r="D2">
            <v>10</v>
          </cell>
        </row>
        <row r="3">
          <cell r="A3">
            <v>15</v>
          </cell>
          <cell r="B3">
            <v>1.5</v>
          </cell>
          <cell r="C3">
            <v>35.5</v>
          </cell>
          <cell r="D3">
            <v>7.5</v>
          </cell>
        </row>
        <row r="4">
          <cell r="A4">
            <v>20</v>
          </cell>
          <cell r="B4">
            <v>2</v>
          </cell>
          <cell r="C4">
            <v>33</v>
          </cell>
          <cell r="D4">
            <v>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72D79-F500-4CD4-8854-DE4BE3169086}">
  <dimension ref="A1:F49"/>
  <sheetViews>
    <sheetView showGridLines="0" workbookViewId="0">
      <selection activeCell="C11" sqref="C11:H11"/>
    </sheetView>
  </sheetViews>
  <sheetFormatPr defaultColWidth="8.90625" defaultRowHeight="18"/>
  <cols>
    <col min="1" max="1" width="16.453125" style="95" customWidth="1"/>
    <col min="2" max="2" width="23.90625" style="95" customWidth="1"/>
    <col min="3" max="5" width="15.6328125" style="95" customWidth="1"/>
    <col min="6" max="6" width="19.54296875" style="95" customWidth="1"/>
    <col min="7" max="16384" width="8.90625" style="95"/>
  </cols>
  <sheetData>
    <row r="1" spans="1:6">
      <c r="A1" s="96" t="s">
        <v>0</v>
      </c>
      <c r="B1" s="96" t="s">
        <v>24</v>
      </c>
      <c r="C1" s="96" t="s">
        <v>20</v>
      </c>
      <c r="D1" s="96" t="s">
        <v>21</v>
      </c>
      <c r="E1" s="96" t="s">
        <v>22</v>
      </c>
      <c r="F1" s="97" t="s">
        <v>23</v>
      </c>
    </row>
    <row r="2" spans="1:6">
      <c r="A2" s="102" t="s">
        <v>140</v>
      </c>
      <c r="B2" s="98" t="s">
        <v>30</v>
      </c>
      <c r="C2" s="98">
        <v>4.5</v>
      </c>
      <c r="D2" s="103">
        <v>4.2</v>
      </c>
      <c r="E2" s="98">
        <v>0.3</v>
      </c>
      <c r="F2" s="99">
        <v>0.3</v>
      </c>
    </row>
    <row r="3" spans="1:6">
      <c r="A3" s="102" t="s">
        <v>141</v>
      </c>
      <c r="B3" s="98" t="s">
        <v>29</v>
      </c>
      <c r="C3" s="98">
        <v>5.6</v>
      </c>
      <c r="D3" s="103">
        <v>4.2</v>
      </c>
      <c r="E3" s="98">
        <v>0.4</v>
      </c>
      <c r="F3" s="99">
        <v>0.4</v>
      </c>
    </row>
    <row r="4" spans="1:6">
      <c r="A4" s="102" t="s">
        <v>142</v>
      </c>
      <c r="B4" s="98" t="s">
        <v>29</v>
      </c>
      <c r="C4" s="98">
        <v>7.1</v>
      </c>
      <c r="D4" s="103">
        <v>4.2</v>
      </c>
      <c r="E4" s="98">
        <v>0.4</v>
      </c>
      <c r="F4" s="99">
        <v>0.4</v>
      </c>
    </row>
    <row r="5" spans="1:6">
      <c r="A5" s="102" t="s">
        <v>143</v>
      </c>
      <c r="B5" s="98" t="s">
        <v>29</v>
      </c>
      <c r="C5" s="100">
        <v>8</v>
      </c>
      <c r="D5" s="103">
        <v>4.2</v>
      </c>
      <c r="E5" s="98">
        <v>0.5</v>
      </c>
      <c r="F5" s="99">
        <v>0.5</v>
      </c>
    </row>
    <row r="6" spans="1:6">
      <c r="A6" s="102" t="s">
        <v>144</v>
      </c>
      <c r="B6" s="98" t="s">
        <v>29</v>
      </c>
      <c r="C6" s="100">
        <v>9</v>
      </c>
      <c r="D6" s="103">
        <v>8.1</v>
      </c>
      <c r="E6" s="98">
        <v>0.6</v>
      </c>
      <c r="F6" s="99">
        <v>0.6</v>
      </c>
    </row>
    <row r="7" spans="1:6">
      <c r="A7" s="102" t="s">
        <v>145</v>
      </c>
      <c r="B7" s="98" t="s">
        <v>29</v>
      </c>
      <c r="C7" s="98">
        <v>11.2</v>
      </c>
      <c r="D7" s="103">
        <v>8.1</v>
      </c>
      <c r="E7" s="98">
        <v>0.6</v>
      </c>
      <c r="F7" s="99">
        <v>0.6</v>
      </c>
    </row>
    <row r="8" spans="1:6">
      <c r="A8" s="102" t="s">
        <v>146</v>
      </c>
      <c r="B8" s="98" t="s">
        <v>29</v>
      </c>
      <c r="C8" s="100">
        <v>14</v>
      </c>
      <c r="D8" s="103">
        <v>8.1</v>
      </c>
      <c r="E8" s="98">
        <v>0.9</v>
      </c>
      <c r="F8" s="99">
        <v>0.9</v>
      </c>
    </row>
    <row r="9" spans="1:6">
      <c r="A9" s="102" t="s">
        <v>147</v>
      </c>
      <c r="B9" s="98" t="s">
        <v>29</v>
      </c>
      <c r="C9" s="100">
        <v>16</v>
      </c>
      <c r="D9" s="103">
        <v>8.1</v>
      </c>
      <c r="E9" s="98">
        <v>1.2</v>
      </c>
      <c r="F9" s="99">
        <v>1.2</v>
      </c>
    </row>
    <row r="10" spans="1:6">
      <c r="A10" s="102" t="s">
        <v>148</v>
      </c>
      <c r="B10" s="98" t="s">
        <v>28</v>
      </c>
      <c r="C10" s="98">
        <v>4.5</v>
      </c>
      <c r="D10" s="103">
        <v>4.2</v>
      </c>
      <c r="E10" s="98">
        <v>0.3</v>
      </c>
      <c r="F10" s="99">
        <v>0.3</v>
      </c>
    </row>
    <row r="11" spans="1:6">
      <c r="A11" s="102" t="s">
        <v>149</v>
      </c>
      <c r="B11" s="98" t="s">
        <v>27</v>
      </c>
      <c r="C11" s="98">
        <v>5.6</v>
      </c>
      <c r="D11" s="103">
        <v>4.2</v>
      </c>
      <c r="E11" s="98">
        <v>0.3</v>
      </c>
      <c r="F11" s="99">
        <v>0.3</v>
      </c>
    </row>
    <row r="12" spans="1:6">
      <c r="A12" s="102" t="s">
        <v>150</v>
      </c>
      <c r="B12" s="98" t="s">
        <v>27</v>
      </c>
      <c r="C12" s="98">
        <v>7.1</v>
      </c>
      <c r="D12" s="103">
        <v>4.2</v>
      </c>
      <c r="E12" s="98">
        <v>0.4</v>
      </c>
      <c r="F12" s="99">
        <v>0.4</v>
      </c>
    </row>
    <row r="13" spans="1:6">
      <c r="A13" s="102" t="s">
        <v>151</v>
      </c>
      <c r="B13" s="98" t="s">
        <v>27</v>
      </c>
      <c r="C13" s="100">
        <v>8</v>
      </c>
      <c r="D13" s="103">
        <v>4.2</v>
      </c>
      <c r="E13" s="98">
        <v>0.5</v>
      </c>
      <c r="F13" s="99">
        <v>0.5</v>
      </c>
    </row>
    <row r="14" spans="1:6">
      <c r="A14" s="102" t="s">
        <v>152</v>
      </c>
      <c r="B14" s="98" t="s">
        <v>27</v>
      </c>
      <c r="C14" s="100">
        <v>9</v>
      </c>
      <c r="D14" s="103">
        <v>4.2</v>
      </c>
      <c r="E14" s="98">
        <v>0.8</v>
      </c>
      <c r="F14" s="99">
        <v>0.8</v>
      </c>
    </row>
    <row r="15" spans="1:6">
      <c r="A15" s="102" t="s">
        <v>153</v>
      </c>
      <c r="B15" s="98" t="s">
        <v>27</v>
      </c>
      <c r="C15" s="98">
        <v>11.2</v>
      </c>
      <c r="D15" s="103">
        <v>4.2</v>
      </c>
      <c r="E15" s="98">
        <v>1.3</v>
      </c>
      <c r="F15" s="99">
        <v>1.3</v>
      </c>
    </row>
    <row r="16" spans="1:6">
      <c r="A16" s="102" t="s">
        <v>154</v>
      </c>
      <c r="B16" s="98" t="s">
        <v>27</v>
      </c>
      <c r="C16" s="100">
        <v>14</v>
      </c>
      <c r="D16" s="103">
        <v>4.2</v>
      </c>
      <c r="E16" s="98">
        <v>1.3</v>
      </c>
      <c r="F16" s="99">
        <v>1.3</v>
      </c>
    </row>
    <row r="17" spans="1:6">
      <c r="A17" s="102" t="s">
        <v>155</v>
      </c>
      <c r="B17" s="98" t="s">
        <v>27</v>
      </c>
      <c r="C17" s="100">
        <v>16</v>
      </c>
      <c r="D17" s="103">
        <v>4.2</v>
      </c>
      <c r="E17" s="98">
        <v>1.3</v>
      </c>
      <c r="F17" s="99">
        <v>1.3</v>
      </c>
    </row>
    <row r="18" spans="1:6">
      <c r="A18" s="102" t="s">
        <v>156</v>
      </c>
      <c r="B18" s="98" t="s">
        <v>26</v>
      </c>
      <c r="C18" s="98">
        <v>4.5</v>
      </c>
      <c r="D18" s="103">
        <v>4.2</v>
      </c>
      <c r="E18" s="98">
        <v>0.3</v>
      </c>
      <c r="F18" s="99">
        <v>0.3</v>
      </c>
    </row>
    <row r="19" spans="1:6">
      <c r="A19" s="102" t="s">
        <v>157</v>
      </c>
      <c r="B19" s="98" t="s">
        <v>26</v>
      </c>
      <c r="C19" s="98">
        <v>5.6</v>
      </c>
      <c r="D19" s="103">
        <v>4.2</v>
      </c>
      <c r="E19" s="98">
        <v>0.3</v>
      </c>
      <c r="F19" s="99">
        <v>0.3</v>
      </c>
    </row>
    <row r="20" spans="1:6">
      <c r="A20" s="102" t="s">
        <v>158</v>
      </c>
      <c r="B20" s="98" t="s">
        <v>26</v>
      </c>
      <c r="C20" s="98">
        <v>7.1</v>
      </c>
      <c r="D20" s="103">
        <v>4.2</v>
      </c>
      <c r="E20" s="98">
        <v>0.5</v>
      </c>
      <c r="F20" s="99">
        <v>0.5</v>
      </c>
    </row>
    <row r="21" spans="1:6">
      <c r="A21" s="102" t="s">
        <v>159</v>
      </c>
      <c r="B21" s="98" t="s">
        <v>26</v>
      </c>
      <c r="C21" s="100">
        <v>8</v>
      </c>
      <c r="D21" s="103">
        <v>4.2</v>
      </c>
      <c r="E21" s="98">
        <v>0.7</v>
      </c>
      <c r="F21" s="99">
        <v>0.7</v>
      </c>
    </row>
    <row r="22" spans="1:6">
      <c r="A22" s="102" t="s">
        <v>160</v>
      </c>
      <c r="B22" s="98" t="s">
        <v>26</v>
      </c>
      <c r="C22" s="100">
        <v>9</v>
      </c>
      <c r="D22" s="103">
        <v>4.2</v>
      </c>
      <c r="E22" s="98">
        <v>0.7</v>
      </c>
      <c r="F22" s="99">
        <v>0.7</v>
      </c>
    </row>
    <row r="23" spans="1:6">
      <c r="A23" s="102" t="s">
        <v>161</v>
      </c>
      <c r="B23" s="98" t="s">
        <v>25</v>
      </c>
      <c r="C23" s="98">
        <v>11.2</v>
      </c>
      <c r="D23" s="103">
        <v>4.2</v>
      </c>
      <c r="E23" s="98">
        <v>1.1000000000000001</v>
      </c>
      <c r="F23" s="99">
        <v>1.1000000000000001</v>
      </c>
    </row>
    <row r="24" spans="1:6">
      <c r="A24" s="102" t="s">
        <v>162</v>
      </c>
      <c r="B24" s="98" t="s">
        <v>25</v>
      </c>
      <c r="C24" s="100">
        <v>14</v>
      </c>
      <c r="D24" s="103">
        <v>4.2</v>
      </c>
      <c r="E24" s="98">
        <v>1.2</v>
      </c>
      <c r="F24" s="99">
        <v>1.2</v>
      </c>
    </row>
    <row r="25" spans="1:6">
      <c r="A25" s="102" t="s">
        <v>163</v>
      </c>
      <c r="B25" s="98" t="s">
        <v>25</v>
      </c>
      <c r="C25" s="100">
        <v>16</v>
      </c>
      <c r="D25" s="103">
        <v>4.2</v>
      </c>
      <c r="E25" s="98">
        <v>1.3</v>
      </c>
      <c r="F25" s="99">
        <v>1.3</v>
      </c>
    </row>
    <row r="26" spans="1:6">
      <c r="A26" s="102" t="s">
        <v>164</v>
      </c>
      <c r="B26" s="98" t="s">
        <v>31</v>
      </c>
      <c r="C26" s="98">
        <v>4.5</v>
      </c>
      <c r="D26" s="103">
        <v>4.05</v>
      </c>
      <c r="E26" s="98">
        <v>0.6</v>
      </c>
      <c r="F26" s="99">
        <v>0.6</v>
      </c>
    </row>
    <row r="27" spans="1:6">
      <c r="A27" s="102" t="s">
        <v>165</v>
      </c>
      <c r="B27" s="98" t="s">
        <v>31</v>
      </c>
      <c r="C27" s="98">
        <v>5.6</v>
      </c>
      <c r="D27" s="103">
        <v>4.05</v>
      </c>
      <c r="E27" s="98">
        <v>0.6</v>
      </c>
      <c r="F27" s="99">
        <v>0.6</v>
      </c>
    </row>
    <row r="28" spans="1:6">
      <c r="A28" s="102" t="s">
        <v>166</v>
      </c>
      <c r="B28" s="98" t="s">
        <v>31</v>
      </c>
      <c r="C28" s="98">
        <v>7.1</v>
      </c>
      <c r="D28" s="103">
        <v>4.05</v>
      </c>
      <c r="E28" s="98">
        <v>0.6</v>
      </c>
      <c r="F28" s="99">
        <v>0.6</v>
      </c>
    </row>
    <row r="29" spans="1:6">
      <c r="A29" s="102" t="s">
        <v>167</v>
      </c>
      <c r="B29" s="98" t="s">
        <v>31</v>
      </c>
      <c r="C29" s="100">
        <v>8</v>
      </c>
      <c r="D29" s="103">
        <v>4.05</v>
      </c>
      <c r="E29" s="98">
        <v>0.6</v>
      </c>
      <c r="F29" s="99">
        <v>0.6</v>
      </c>
    </row>
    <row r="30" spans="1:6">
      <c r="A30" s="102" t="s">
        <v>168</v>
      </c>
      <c r="B30" s="98" t="s">
        <v>31</v>
      </c>
      <c r="C30" s="100">
        <v>9</v>
      </c>
      <c r="D30" s="103">
        <v>4.05</v>
      </c>
      <c r="E30" s="98">
        <v>1.2</v>
      </c>
      <c r="F30" s="99">
        <v>1.2</v>
      </c>
    </row>
    <row r="31" spans="1:6">
      <c r="A31" s="102" t="s">
        <v>169</v>
      </c>
      <c r="B31" s="98" t="s">
        <v>31</v>
      </c>
      <c r="C31" s="98">
        <v>11.2</v>
      </c>
      <c r="D31" s="103">
        <v>4.05</v>
      </c>
      <c r="E31" s="98">
        <v>1.3</v>
      </c>
      <c r="F31" s="99">
        <v>1.3</v>
      </c>
    </row>
    <row r="32" spans="1:6">
      <c r="A32" s="102" t="s">
        <v>170</v>
      </c>
      <c r="B32" s="98" t="s">
        <v>31</v>
      </c>
      <c r="C32" s="100">
        <v>14</v>
      </c>
      <c r="D32" s="103">
        <v>8.1</v>
      </c>
      <c r="E32" s="104">
        <v>1</v>
      </c>
      <c r="F32" s="105">
        <v>1</v>
      </c>
    </row>
    <row r="33" spans="1:6">
      <c r="A33" s="102" t="s">
        <v>171</v>
      </c>
      <c r="B33" s="98" t="s">
        <v>31</v>
      </c>
      <c r="C33" s="100">
        <v>16</v>
      </c>
      <c r="D33" s="103">
        <v>8.1</v>
      </c>
      <c r="E33" s="103">
        <v>1.6</v>
      </c>
      <c r="F33" s="106">
        <v>1.6</v>
      </c>
    </row>
    <row r="34" spans="1:6">
      <c r="A34" s="98" t="s">
        <v>100</v>
      </c>
      <c r="B34" s="98" t="s">
        <v>33</v>
      </c>
      <c r="C34" s="98">
        <v>4.5</v>
      </c>
      <c r="D34" s="98">
        <v>3.8</v>
      </c>
      <c r="E34" s="98">
        <v>0.4</v>
      </c>
      <c r="F34" s="99">
        <v>0.4</v>
      </c>
    </row>
    <row r="35" spans="1:6">
      <c r="A35" s="98" t="s">
        <v>101</v>
      </c>
      <c r="B35" s="98" t="s">
        <v>32</v>
      </c>
      <c r="C35" s="98">
        <v>5.6</v>
      </c>
      <c r="D35" s="98">
        <v>3.8</v>
      </c>
      <c r="E35" s="98">
        <v>0.6</v>
      </c>
      <c r="F35" s="99">
        <v>0.6</v>
      </c>
    </row>
    <row r="36" spans="1:6">
      <c r="A36" s="98" t="s">
        <v>102</v>
      </c>
      <c r="B36" s="98" t="s">
        <v>32</v>
      </c>
      <c r="C36" s="98">
        <v>7.1</v>
      </c>
      <c r="D36" s="98">
        <v>3.8</v>
      </c>
      <c r="E36" s="98">
        <v>0.6</v>
      </c>
      <c r="F36" s="99">
        <v>0.6</v>
      </c>
    </row>
    <row r="37" spans="1:6">
      <c r="A37" s="98" t="s">
        <v>103</v>
      </c>
      <c r="B37" s="98" t="s">
        <v>34</v>
      </c>
      <c r="C37" s="98">
        <v>11.2</v>
      </c>
      <c r="D37" s="107">
        <v>7.4</v>
      </c>
      <c r="E37" s="98">
        <v>2.4</v>
      </c>
      <c r="F37" s="99">
        <v>2.4</v>
      </c>
    </row>
    <row r="38" spans="1:6">
      <c r="A38" s="98" t="s">
        <v>104</v>
      </c>
      <c r="B38" s="98" t="s">
        <v>34</v>
      </c>
      <c r="C38" s="100">
        <v>14</v>
      </c>
      <c r="D38" s="107">
        <v>7.4</v>
      </c>
      <c r="E38" s="98">
        <v>2.9</v>
      </c>
      <c r="F38" s="99">
        <v>2.9</v>
      </c>
    </row>
    <row r="39" spans="1:6">
      <c r="A39" s="98" t="s">
        <v>105</v>
      </c>
      <c r="B39" s="98" t="s">
        <v>34</v>
      </c>
      <c r="C39" s="100">
        <v>16</v>
      </c>
      <c r="D39" s="107">
        <v>7.4</v>
      </c>
      <c r="E39" s="98">
        <v>2.9</v>
      </c>
      <c r="F39" s="99">
        <v>2.9</v>
      </c>
    </row>
    <row r="40" spans="1:6">
      <c r="A40" s="98" t="s">
        <v>106</v>
      </c>
      <c r="B40" s="98" t="s">
        <v>34</v>
      </c>
      <c r="C40" s="98">
        <v>4.5</v>
      </c>
      <c r="D40" s="107">
        <v>7.4</v>
      </c>
      <c r="E40" s="98">
        <v>1.2</v>
      </c>
      <c r="F40" s="99">
        <v>1.2</v>
      </c>
    </row>
    <row r="41" spans="1:6">
      <c r="A41" s="98" t="s">
        <v>107</v>
      </c>
      <c r="B41" s="98" t="s">
        <v>34</v>
      </c>
      <c r="C41" s="98">
        <v>5.6</v>
      </c>
      <c r="D41" s="107">
        <v>7.4</v>
      </c>
      <c r="E41" s="98">
        <v>1.2</v>
      </c>
      <c r="F41" s="99">
        <v>1.2</v>
      </c>
    </row>
    <row r="42" spans="1:6">
      <c r="A42" s="98" t="s">
        <v>108</v>
      </c>
      <c r="B42" s="98" t="s">
        <v>34</v>
      </c>
      <c r="C42" s="98">
        <v>7.1</v>
      </c>
      <c r="D42" s="107">
        <v>7.4</v>
      </c>
      <c r="E42" s="98">
        <v>1.5</v>
      </c>
      <c r="F42" s="99">
        <v>1.5</v>
      </c>
    </row>
    <row r="43" spans="1:6">
      <c r="A43" s="98" t="s">
        <v>109</v>
      </c>
      <c r="B43" s="98" t="s">
        <v>34</v>
      </c>
      <c r="C43" s="100">
        <v>9</v>
      </c>
      <c r="D43" s="107">
        <v>7.4</v>
      </c>
      <c r="E43" s="98">
        <v>2.2000000000000002</v>
      </c>
      <c r="F43" s="99">
        <v>2.2000000000000002</v>
      </c>
    </row>
    <row r="44" spans="1:6">
      <c r="A44" s="98" t="s">
        <v>104</v>
      </c>
      <c r="B44" s="98" t="s">
        <v>34</v>
      </c>
      <c r="C44" s="100">
        <v>14</v>
      </c>
      <c r="D44" s="101">
        <v>7.4</v>
      </c>
      <c r="E44" s="98">
        <v>2.9</v>
      </c>
      <c r="F44" s="99">
        <v>2.9</v>
      </c>
    </row>
    <row r="45" spans="1:6">
      <c r="A45" s="98" t="s">
        <v>105</v>
      </c>
      <c r="B45" s="98" t="s">
        <v>34</v>
      </c>
      <c r="C45" s="100">
        <v>16</v>
      </c>
      <c r="D45" s="101">
        <v>7.4</v>
      </c>
      <c r="E45" s="98">
        <v>2.9</v>
      </c>
      <c r="F45" s="99">
        <v>2.9</v>
      </c>
    </row>
    <row r="46" spans="1:6">
      <c r="A46" s="98" t="s">
        <v>106</v>
      </c>
      <c r="B46" s="98" t="s">
        <v>34</v>
      </c>
      <c r="C46" s="98">
        <v>4.5</v>
      </c>
      <c r="D46" s="101">
        <v>7.4</v>
      </c>
      <c r="E46" s="98">
        <v>1.2</v>
      </c>
      <c r="F46" s="99">
        <v>1.2</v>
      </c>
    </row>
    <row r="47" spans="1:6">
      <c r="A47" s="98" t="s">
        <v>107</v>
      </c>
      <c r="B47" s="98" t="s">
        <v>34</v>
      </c>
      <c r="C47" s="98">
        <v>5.6</v>
      </c>
      <c r="D47" s="101">
        <v>7.4</v>
      </c>
      <c r="E47" s="98">
        <v>1.2</v>
      </c>
      <c r="F47" s="99">
        <v>1.2</v>
      </c>
    </row>
    <row r="48" spans="1:6">
      <c r="A48" s="98" t="s">
        <v>108</v>
      </c>
      <c r="B48" s="98" t="s">
        <v>34</v>
      </c>
      <c r="C48" s="98">
        <v>7.1</v>
      </c>
      <c r="D48" s="101">
        <v>7.4</v>
      </c>
      <c r="E48" s="98">
        <v>1.5</v>
      </c>
      <c r="F48" s="99">
        <v>1.5</v>
      </c>
    </row>
    <row r="49" spans="1:6">
      <c r="A49" s="98" t="s">
        <v>109</v>
      </c>
      <c r="B49" s="98" t="s">
        <v>34</v>
      </c>
      <c r="C49" s="100">
        <v>9</v>
      </c>
      <c r="D49" s="101">
        <v>7.4</v>
      </c>
      <c r="E49" s="98">
        <v>2.2000000000000002</v>
      </c>
      <c r="F49" s="99">
        <v>2.2000000000000002</v>
      </c>
    </row>
  </sheetData>
  <autoFilter ref="A1:F49" xr:uid="{00000000-0009-0000-0000-000002000000}"/>
  <phoneticPr fontId="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002A9-8F61-450B-8FFF-9DBEF9DC6654}">
  <sheetPr>
    <pageSetUpPr fitToPage="1"/>
  </sheetPr>
  <dimension ref="A1:N42"/>
  <sheetViews>
    <sheetView showGridLines="0" view="pageBreakPreview" zoomScale="60" zoomScaleNormal="85" workbookViewId="0">
      <selection activeCell="T18" sqref="T18"/>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7" t="s">
        <v>229</v>
      </c>
      <c r="M1" s="35" t="s">
        <v>137</v>
      </c>
    </row>
    <row r="2" spans="1:14" ht="8.5" customHeight="1"/>
    <row r="3" spans="1:14" ht="29">
      <c r="A3" s="36" t="s">
        <v>172</v>
      </c>
    </row>
    <row r="4" spans="1:14" ht="28.75" customHeight="1">
      <c r="A4" s="504" t="s">
        <v>96</v>
      </c>
      <c r="B4" s="505"/>
      <c r="C4" s="505"/>
      <c r="D4" s="505"/>
      <c r="E4" s="505"/>
      <c r="F4" s="505"/>
      <c r="G4" s="505"/>
      <c r="H4" s="505"/>
      <c r="I4" s="505"/>
      <c r="J4" s="505"/>
      <c r="K4" s="505"/>
      <c r="L4" s="506"/>
      <c r="M4" s="32"/>
      <c r="N4" s="37" t="s">
        <v>138</v>
      </c>
    </row>
    <row r="5" spans="1:14" ht="20.149999999999999" customHeight="1">
      <c r="A5" s="38"/>
      <c r="B5" s="39" t="s">
        <v>97</v>
      </c>
      <c r="C5" s="38"/>
      <c r="D5" s="38"/>
      <c r="E5" s="38"/>
      <c r="F5" s="38"/>
      <c r="G5" s="38"/>
      <c r="H5" s="38"/>
      <c r="I5" s="38"/>
      <c r="J5" s="38"/>
      <c r="K5" s="38"/>
      <c r="L5" s="38"/>
      <c r="M5" s="38"/>
    </row>
    <row r="6" spans="1:14" ht="20.149999999999999" customHeight="1">
      <c r="B6" s="39" t="s">
        <v>98</v>
      </c>
    </row>
    <row r="7" spans="1:14" ht="11.5" customHeight="1">
      <c r="B7" s="39"/>
    </row>
    <row r="8" spans="1:14" ht="20.5" thickBot="1">
      <c r="A8" s="40" t="s">
        <v>66</v>
      </c>
      <c r="I8" s="43"/>
      <c r="K8" s="35" t="s">
        <v>136</v>
      </c>
    </row>
    <row r="9" spans="1:14" ht="25.5" customHeight="1" thickBot="1">
      <c r="B9" s="15" t="s">
        <v>73</v>
      </c>
      <c r="C9" s="16"/>
      <c r="D9" s="16"/>
      <c r="E9" s="16"/>
      <c r="F9" s="41"/>
      <c r="G9" s="42"/>
    </row>
    <row r="10" spans="1:14" ht="21.75" customHeight="1" thickBot="1">
      <c r="B10" s="507" t="s">
        <v>41</v>
      </c>
      <c r="C10" s="508"/>
      <c r="D10" s="24">
        <v>60</v>
      </c>
      <c r="E10" s="17" t="s">
        <v>42</v>
      </c>
      <c r="F10" s="44"/>
      <c r="G10" s="509"/>
      <c r="H10" s="510"/>
      <c r="I10" s="510"/>
      <c r="J10" s="45"/>
      <c r="K10" s="33"/>
      <c r="L10" s="46"/>
    </row>
    <row r="11" spans="1:14" ht="21.75" customHeight="1" thickBot="1">
      <c r="B11" s="511" t="s">
        <v>62</v>
      </c>
      <c r="C11" s="512"/>
      <c r="D11" s="25">
        <v>20</v>
      </c>
      <c r="E11" s="47" t="s">
        <v>58</v>
      </c>
      <c r="F11" s="48"/>
      <c r="G11" s="18" t="s">
        <v>59</v>
      </c>
      <c r="H11" s="18"/>
      <c r="I11" s="19">
        <f>IF(ISERROR(VLOOKUP(D11,'[2]ブレーカー容量別突入電流、消費電力値'!A1:D4,2,FALSE)),"",(VLOOKUP(D11,'[2]ブレーカー容量別突入電流、消費電力値'!A1:D4,2,FALSE)))</f>
        <v>2</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513" t="s">
        <v>48</v>
      </c>
      <c r="C14" s="514"/>
      <c r="D14" s="54" t="s">
        <v>0</v>
      </c>
      <c r="E14" s="55" t="s">
        <v>16</v>
      </c>
      <c r="F14" s="56" t="s">
        <v>44</v>
      </c>
      <c r="G14" s="57" t="s">
        <v>39</v>
      </c>
      <c r="H14" s="57" t="s">
        <v>40</v>
      </c>
      <c r="I14" s="58" t="s">
        <v>37</v>
      </c>
      <c r="J14" s="59" t="s">
        <v>35</v>
      </c>
      <c r="K14" s="60" t="s">
        <v>38</v>
      </c>
      <c r="L14" s="60" t="s">
        <v>77</v>
      </c>
      <c r="M14" s="60" t="s">
        <v>78</v>
      </c>
    </row>
    <row r="15" spans="1:14" ht="19" customHeight="1" thickBot="1">
      <c r="B15" s="501" t="s">
        <v>71</v>
      </c>
      <c r="C15" s="61">
        <v>1</v>
      </c>
      <c r="D15" s="26"/>
      <c r="E15" s="27"/>
      <c r="F15" s="62" t="str">
        <f>IF(ISERROR(VLOOKUP(D15,[2]アイシン室内機データ!$A$1:$F$57,3,FALSE)),"",VLOOKUP(D15,[2]アイシン室内機データ!$A$1:$F$57,3,FALSE))</f>
        <v/>
      </c>
      <c r="G15" s="62" t="str">
        <f>IF(ISERROR(E15*F15),"",(E15*F15))</f>
        <v/>
      </c>
      <c r="H15" s="62" t="str">
        <f>IF(ISERROR(VLOOKUP(D15,[2]アイシン室内機データ!$A$1:$F$57,4,FALSE)),"",VLOOKUP(D15,[2]アイシン室内機データ!$A$1:$F$57,4,FALSE))</f>
        <v/>
      </c>
      <c r="I15" s="62" t="str">
        <f>IF(ISERROR(E15*H15),"",(E15*H15))</f>
        <v/>
      </c>
      <c r="J15" s="63" t="str">
        <f>IF(ISERROR(IF($D$10=50,VLOOKUP(D15,[2]アイシン室内機データ!$A$1:$F$57,5,FALSE),IF($D$10=60,VLOOKUP(D15,[2]アイシン室内機データ!$A$1:$F$57,6,FALSE),""))),"",IF($D$10=50,VLOOKUP(D15,[2]アイシン室内機データ!A$1:$F$57,5,FALSE),IF($D$10=60,VLOOKUP(D15,[2]アイシン室内機データ!$A$1:$F$57,6,FALSE),"")))</f>
        <v/>
      </c>
      <c r="K15" s="64" t="str">
        <f>IF(ISERROR(E15*J15),"",(E15*J15))</f>
        <v/>
      </c>
      <c r="L15" s="93"/>
      <c r="M15" s="64">
        <f>IF(L15="〇",G15,0)</f>
        <v>0</v>
      </c>
    </row>
    <row r="16" spans="1:14" ht="19" customHeight="1">
      <c r="B16" s="502"/>
      <c r="C16" s="65">
        <v>2</v>
      </c>
      <c r="D16" s="108"/>
      <c r="E16" s="109"/>
      <c r="F16" s="110" t="str">
        <f>IF(ISERROR(VLOOKUP(D16,[2]アイシン室内機データ!$A$1:$F$57,3,FALSE)),"",VLOOKUP(D16,[2]アイシン室内機データ!$A$1:$F$57,3,FALSE))</f>
        <v/>
      </c>
      <c r="G16" s="110" t="str">
        <f t="shared" ref="G16:G25" si="0">IF(ISERROR(E16*F16),"",(E16*F16))</f>
        <v/>
      </c>
      <c r="H16" s="110" t="str">
        <f>IF(ISERROR(VLOOKUP(D16,[2]アイシン室内機データ!$A$1:$F$57,4,FALSE)),"",VLOOKUP(D16,[2]アイシン室内機データ!$A$1:$F$57,4,FALSE))</f>
        <v/>
      </c>
      <c r="I16" s="110" t="str">
        <f t="shared" ref="I16:I25" si="1">IF(ISERROR(E16*H16),"",(E16*H16))</f>
        <v/>
      </c>
      <c r="J16" s="111" t="str">
        <f>IF(ISERROR(IF($D$10=50,VLOOKUP(D16,[2]アイシン室内機データ!$A$1:$F$57,5,FALSE),IF($D$10=60,VLOOKUP(D16,[2]アイシン室内機データ!$A$1:$F$57,6,FALSE),""))),"",IF($D$10=50,VLOOKUP(D16,[2]アイシン室内機データ!A$1:$F$57,5,FALSE),IF($D$10=60,VLOOKUP(D16,[2]アイシン室内機データ!$A$1:$F$57,6,FALSE),"")))</f>
        <v/>
      </c>
      <c r="K16" s="111" t="str">
        <f t="shared" ref="K16:K25" si="2">IF(ISERROR(E16*J16),"",(E16*J16))</f>
        <v/>
      </c>
      <c r="L16" s="116"/>
      <c r="M16" s="113">
        <f t="shared" ref="M16:M25" si="3">IF(L16="〇",G16,0)</f>
        <v>0</v>
      </c>
    </row>
    <row r="17" spans="1:14" ht="19" customHeight="1">
      <c r="B17" s="502"/>
      <c r="C17" s="65">
        <v>3</v>
      </c>
      <c r="D17" s="28"/>
      <c r="E17" s="29"/>
      <c r="F17" s="66" t="str">
        <f>IF(ISERROR(VLOOKUP(D17,[2]アイシン室内機データ!$A$1:$F$57,3,FALSE)),"",VLOOKUP(D17,[2]アイシン室内機データ!$A$1:$F$57,3,FALSE))</f>
        <v/>
      </c>
      <c r="G17" s="66" t="str">
        <f t="shared" si="0"/>
        <v/>
      </c>
      <c r="H17" s="66" t="str">
        <f>IF(ISERROR(VLOOKUP(D17,[2]アイシン室内機データ!$A$1:$F$57,4,FALSE)),"",VLOOKUP(D17,[2]アイシン室内機データ!$A$1:$F$57,4,FALSE))</f>
        <v/>
      </c>
      <c r="I17" s="66" t="str">
        <f t="shared" si="1"/>
        <v/>
      </c>
      <c r="J17" s="66" t="str">
        <f>IF(ISERROR(IF($D$10=50,VLOOKUP(D17,[2]アイシン室内機データ!$A$1:$F$57,5,FALSE),IF($D$10=60,VLOOKUP(D17,[2]アイシン室内機データ!$A$1:$F$57,6,FALSE),""))),"",IF($D$10=50,VLOOKUP(D17,[2]アイシン室内機データ!A$1:$F$57,5,FALSE),IF($D$10=60,VLOOKUP(D17,[2]アイシン室内機データ!$A$1:$F$57,6,FALSE),"")))</f>
        <v/>
      </c>
      <c r="K17" s="67" t="str">
        <f t="shared" si="2"/>
        <v/>
      </c>
      <c r="L17" s="112"/>
      <c r="M17" s="114">
        <f t="shared" si="3"/>
        <v>0</v>
      </c>
    </row>
    <row r="18" spans="1:14" ht="19" customHeight="1">
      <c r="B18" s="502"/>
      <c r="C18" s="65">
        <v>4</v>
      </c>
      <c r="D18" s="28"/>
      <c r="E18" s="29"/>
      <c r="F18" s="66" t="str">
        <f>IF(ISERROR(VLOOKUP(D18,[2]アイシン室内機データ!$A$1:$F$57,3,FALSE)),"",VLOOKUP(D18,[2]アイシン室内機データ!$A$1:$F$57,3,FALSE))</f>
        <v/>
      </c>
      <c r="G18" s="66" t="str">
        <f t="shared" si="0"/>
        <v/>
      </c>
      <c r="H18" s="66" t="str">
        <f>IF(ISERROR(VLOOKUP(D18,[2]アイシン室内機データ!$A$1:$F$57,4,FALSE)),"",VLOOKUP(D18,[2]アイシン室内機データ!$A$1:$F$57,4,FALSE))</f>
        <v/>
      </c>
      <c r="I18" s="66" t="str">
        <f t="shared" si="1"/>
        <v/>
      </c>
      <c r="J18" s="66" t="str">
        <f>IF(ISERROR(IF($D$10=50,VLOOKUP(D18,[2]アイシン室内機データ!$A$1:$F$57,5,FALSE),IF($D$10=60,VLOOKUP(D18,[2]アイシン室内機データ!$A$1:$F$57,6,FALSE),""))),"",IF($D$10=50,VLOOKUP(D18,[2]アイシン室内機データ!A$1:$F$57,5,FALSE),IF($D$10=60,VLOOKUP(D18,[2]アイシン室内機データ!$A$1:$F$57,6,FALSE),"")))</f>
        <v/>
      </c>
      <c r="K18" s="67" t="str">
        <f t="shared" si="2"/>
        <v/>
      </c>
      <c r="L18" s="112"/>
      <c r="M18" s="114">
        <f t="shared" si="3"/>
        <v>0</v>
      </c>
    </row>
    <row r="19" spans="1:14" ht="19" customHeight="1">
      <c r="B19" s="502"/>
      <c r="C19" s="65">
        <v>5</v>
      </c>
      <c r="D19" s="28"/>
      <c r="E19" s="29"/>
      <c r="F19" s="66" t="str">
        <f>IF(ISERROR(VLOOKUP(D19,[2]アイシン室内機データ!$A$1:$F$57,3,FALSE)),"",VLOOKUP(D19,[2]アイシン室内機データ!$A$1:$F$57,3,FALSE))</f>
        <v/>
      </c>
      <c r="G19" s="66" t="str">
        <f t="shared" si="0"/>
        <v/>
      </c>
      <c r="H19" s="66" t="str">
        <f>IF(ISERROR(VLOOKUP(D19,[2]アイシン室内機データ!$A$1:$F$57,4,FALSE)),"",VLOOKUP(D19,[2]アイシン室内機データ!$A$1:$F$57,4,FALSE))</f>
        <v/>
      </c>
      <c r="I19" s="66" t="str">
        <f t="shared" si="1"/>
        <v/>
      </c>
      <c r="J19" s="66" t="str">
        <f>IF(ISERROR(IF($D$10=50,VLOOKUP(D19,[2]アイシン室内機データ!$A$1:$F$57,5,FALSE),IF($D$10=60,VLOOKUP(D19,[2]アイシン室内機データ!$A$1:$F$57,6,FALSE),""))),"",IF($D$10=50,VLOOKUP(D19,[2]アイシン室内機データ!A$1:$F$57,5,FALSE),IF($D$10=60,VLOOKUP(D19,[2]アイシン室内機データ!$A$1:$F$57,6,FALSE),"")))</f>
        <v/>
      </c>
      <c r="K19" s="67" t="str">
        <f t="shared" si="2"/>
        <v/>
      </c>
      <c r="L19" s="112"/>
      <c r="M19" s="114">
        <f t="shared" si="3"/>
        <v>0</v>
      </c>
    </row>
    <row r="20" spans="1:14" ht="19" customHeight="1">
      <c r="B20" s="502"/>
      <c r="C20" s="65">
        <v>6</v>
      </c>
      <c r="D20" s="28"/>
      <c r="E20" s="29"/>
      <c r="F20" s="66" t="str">
        <f>IF(ISERROR(VLOOKUP(D20,[2]アイシン室内機データ!$A$1:$F$57,3,FALSE)),"",VLOOKUP(D20,[2]アイシン室内機データ!$A$1:$F$57,3,FALSE))</f>
        <v/>
      </c>
      <c r="G20" s="66" t="str">
        <f t="shared" si="0"/>
        <v/>
      </c>
      <c r="H20" s="66" t="str">
        <f>IF(ISERROR(VLOOKUP(D20,[2]アイシン室内機データ!$A$1:$F$57,4,FALSE)),"",VLOOKUP(D20,[2]アイシン室内機データ!$A$1:$F$57,4,FALSE))</f>
        <v/>
      </c>
      <c r="I20" s="66" t="str">
        <f t="shared" si="1"/>
        <v/>
      </c>
      <c r="J20" s="66" t="str">
        <f>IF(ISERROR(IF($D$10=50,VLOOKUP(D20,[2]アイシン室内機データ!$A$1:$F$57,5,FALSE),IF($D$10=60,VLOOKUP(D20,[2]アイシン室内機データ!$A$1:$F$57,6,FALSE),""))),"",IF($D$10=50,VLOOKUP(D20,[2]アイシン室内機データ!A$1:$F$57,5,FALSE),IF($D$10=60,VLOOKUP(D20,[2]アイシン室内機データ!$A$1:$F$57,6,FALSE),"")))</f>
        <v/>
      </c>
      <c r="K20" s="67" t="str">
        <f t="shared" si="2"/>
        <v/>
      </c>
      <c r="L20" s="112"/>
      <c r="M20" s="114">
        <f t="shared" si="3"/>
        <v>0</v>
      </c>
    </row>
    <row r="21" spans="1:14" ht="19" customHeight="1">
      <c r="B21" s="502"/>
      <c r="C21" s="65">
        <v>7</v>
      </c>
      <c r="D21" s="28"/>
      <c r="E21" s="29"/>
      <c r="F21" s="66" t="str">
        <f>IF(ISERROR(VLOOKUP(D21,[2]アイシン室内機データ!$A$1:$F$57,3,FALSE)),"",VLOOKUP(D21,[2]アイシン室内機データ!$A$1:$F$57,3,FALSE))</f>
        <v/>
      </c>
      <c r="G21" s="66" t="str">
        <f t="shared" si="0"/>
        <v/>
      </c>
      <c r="H21" s="66" t="str">
        <f>IF(ISERROR(VLOOKUP(D21,[2]アイシン室内機データ!$A$1:$F$57,4,FALSE)),"",VLOOKUP(D21,[2]アイシン室内機データ!$A$1:$F$57,4,FALSE))</f>
        <v/>
      </c>
      <c r="I21" s="66" t="str">
        <f t="shared" si="1"/>
        <v/>
      </c>
      <c r="J21" s="66" t="str">
        <f>IF(ISERROR(IF($D$10=50,VLOOKUP(D21,[2]アイシン室内機データ!$A$1:$F$57,5,FALSE),IF($D$10=60,VLOOKUP(D21,[2]アイシン室内機データ!$A$1:$F$57,6,FALSE),""))),"",IF($D$10=50,VLOOKUP(D21,[2]アイシン室内機データ!A$1:$F$57,5,FALSE),IF($D$10=60,VLOOKUP(D21,[2]アイシン室内機データ!$A$1:$F$57,6,FALSE),"")))</f>
        <v/>
      </c>
      <c r="K21" s="67" t="str">
        <f t="shared" si="2"/>
        <v/>
      </c>
      <c r="L21" s="112"/>
      <c r="M21" s="114">
        <f t="shared" si="3"/>
        <v>0</v>
      </c>
    </row>
    <row r="22" spans="1:14" ht="19" customHeight="1">
      <c r="B22" s="502"/>
      <c r="C22" s="65">
        <v>8</v>
      </c>
      <c r="D22" s="28"/>
      <c r="E22" s="29"/>
      <c r="F22" s="66" t="str">
        <f>IF(ISERROR(VLOOKUP(D22,[2]アイシン室内機データ!$A$1:$F$57,3,FALSE)),"",VLOOKUP(D22,[2]アイシン室内機データ!$A$1:$F$57,3,FALSE))</f>
        <v/>
      </c>
      <c r="G22" s="66" t="str">
        <f t="shared" si="0"/>
        <v/>
      </c>
      <c r="H22" s="66" t="str">
        <f>IF(ISERROR(VLOOKUP(D22,[2]アイシン室内機データ!$A$1:$F$57,4,FALSE)),"",VLOOKUP(D22,[2]アイシン室内機データ!$A$1:$F$57,4,FALSE))</f>
        <v/>
      </c>
      <c r="I22" s="66" t="str">
        <f t="shared" si="1"/>
        <v/>
      </c>
      <c r="J22" s="66" t="str">
        <f>IF(ISERROR(IF($D$10=50,VLOOKUP(D22,[2]アイシン室内機データ!$A$1:$F$57,5,FALSE),IF($D$10=60,VLOOKUP(D22,[2]アイシン室内機データ!$A$1:$F$57,6,FALSE),""))),"",IF($D$10=50,VLOOKUP(D22,[2]アイシン室内機データ!A$1:$F$57,5,FALSE),IF($D$10=60,VLOOKUP(D22,[2]アイシン室内機データ!$A$1:$F$57,6,FALSE),"")))</f>
        <v/>
      </c>
      <c r="K22" s="67" t="str">
        <f t="shared" si="2"/>
        <v/>
      </c>
      <c r="L22" s="112"/>
      <c r="M22" s="114">
        <f t="shared" si="3"/>
        <v>0</v>
      </c>
    </row>
    <row r="23" spans="1:14" ht="19" customHeight="1">
      <c r="B23" s="502"/>
      <c r="C23" s="65">
        <v>9</v>
      </c>
      <c r="D23" s="28"/>
      <c r="E23" s="29"/>
      <c r="F23" s="66" t="str">
        <f>IF(ISERROR(VLOOKUP(D23,[2]アイシン室内機データ!$A$1:$F$57,3,FALSE)),"",VLOOKUP(D23,[2]アイシン室内機データ!$A$1:$F$57,3,FALSE))</f>
        <v/>
      </c>
      <c r="G23" s="66" t="str">
        <f t="shared" si="0"/>
        <v/>
      </c>
      <c r="H23" s="66" t="str">
        <f>IF(ISERROR(VLOOKUP(D23,[2]アイシン室内機データ!$A$1:$F$57,4,FALSE)),"",VLOOKUP(D23,[2]アイシン室内機データ!$A$1:$F$57,4,FALSE))</f>
        <v/>
      </c>
      <c r="I23" s="66" t="str">
        <f t="shared" si="1"/>
        <v/>
      </c>
      <c r="J23" s="66" t="str">
        <f>IF(ISERROR(IF($D$10=50,VLOOKUP(D23,[2]アイシン室内機データ!$A$1:$F$57,5,FALSE),IF($D$10=60,VLOOKUP(D23,[2]アイシン室内機データ!$A$1:$F$57,6,FALSE),""))),"",IF($D$10=50,VLOOKUP(D23,[2]アイシン室内機データ!A$1:$F$57,5,FALSE),IF($D$10=60,VLOOKUP(D23,[2]アイシン室内機データ!$A$1:$F$57,6,FALSE),"")))</f>
        <v/>
      </c>
      <c r="K23" s="67" t="str">
        <f t="shared" si="2"/>
        <v/>
      </c>
      <c r="L23" s="112"/>
      <c r="M23" s="114">
        <f t="shared" si="3"/>
        <v>0</v>
      </c>
    </row>
    <row r="24" spans="1:14" ht="19" customHeight="1">
      <c r="B24" s="502"/>
      <c r="C24" s="65">
        <v>10</v>
      </c>
      <c r="D24" s="28"/>
      <c r="E24" s="29"/>
      <c r="F24" s="66" t="str">
        <f>IF(ISERROR(VLOOKUP(D24,[2]アイシン室内機データ!$A$1:$F$57,3,FALSE)),"",VLOOKUP(D24,[2]アイシン室内機データ!$A$1:$F$57,3,FALSE))</f>
        <v/>
      </c>
      <c r="G24" s="66" t="str">
        <f t="shared" si="0"/>
        <v/>
      </c>
      <c r="H24" s="66" t="str">
        <f>IF(ISERROR(VLOOKUP(D24,[2]アイシン室内機データ!$A$1:$F$57,4,FALSE)),"",VLOOKUP(D24,[2]アイシン室内機データ!$A$1:$F$57,4,FALSE))</f>
        <v/>
      </c>
      <c r="I24" s="66" t="str">
        <f t="shared" si="1"/>
        <v/>
      </c>
      <c r="J24" s="66" t="str">
        <f>IF(ISERROR(IF($D$10=50,VLOOKUP(D24,[2]アイシン室内機データ!$A$1:$F$57,5,FALSE),IF($D$10=60,VLOOKUP(D24,[2]アイシン室内機データ!$A$1:$F$57,6,FALSE),""))),"",IF($D$10=50,VLOOKUP(D24,[2]アイシン室内機データ!A$1:$F$57,5,FALSE),IF($D$10=60,VLOOKUP(D24,[2]アイシン室内機データ!$A$1:$F$57,6,FALSE),"")))</f>
        <v/>
      </c>
      <c r="K24" s="67" t="str">
        <f t="shared" si="2"/>
        <v/>
      </c>
      <c r="L24" s="112"/>
      <c r="M24" s="114">
        <f t="shared" si="3"/>
        <v>0</v>
      </c>
    </row>
    <row r="25" spans="1:14" ht="19" customHeight="1" thickBot="1">
      <c r="B25" s="503"/>
      <c r="C25" s="69">
        <v>11</v>
      </c>
      <c r="D25" s="30"/>
      <c r="E25" s="31"/>
      <c r="F25" s="70" t="str">
        <f>IF(ISERROR(VLOOKUP(D25,[2]アイシン室内機データ!$A$1:$F$57,3,FALSE)),"",VLOOKUP(D25,[2]アイシン室内機データ!$A$1:$F$57,3,FALSE))</f>
        <v/>
      </c>
      <c r="G25" s="70" t="str">
        <f t="shared" si="0"/>
        <v/>
      </c>
      <c r="H25" s="70" t="str">
        <f>IF(ISERROR(VLOOKUP(D25,[2]アイシン室内機データ!$A$1:$F$57,4,FALSE)),"",VLOOKUP(D25,[2]アイシン室内機データ!$A$1:$F$57,4,FALSE))</f>
        <v/>
      </c>
      <c r="I25" s="70" t="str">
        <f t="shared" si="1"/>
        <v/>
      </c>
      <c r="J25" s="71" t="str">
        <f>IF(ISERROR(IF($D$10=50,VLOOKUP(D25,[2]アイシン室内機データ!$A$1:$F$57,5,FALSE),IF($D$10=60,VLOOKUP(D25,[2]アイシン室内機データ!$A$1:$F$57,6,FALSE),""))),"",IF($D$10=50,VLOOKUP(D25,[2]アイシン室内機データ!A$1:$F$57,5,FALSE),IF($D$10=60,VLOOKUP(D25,[2]アイシン室内機データ!$A$1:$F$57,6,FALSE),"")))</f>
        <v/>
      </c>
      <c r="K25" s="71" t="str">
        <f t="shared" si="2"/>
        <v/>
      </c>
      <c r="L25" s="117"/>
      <c r="M25" s="115">
        <f t="shared" si="3"/>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86" t="s">
        <v>18</v>
      </c>
      <c r="C30" s="486"/>
      <c r="D30" s="486"/>
      <c r="E30" s="493" t="s">
        <v>1</v>
      </c>
      <c r="F30" s="493"/>
      <c r="G30" s="493"/>
      <c r="H30" s="493"/>
      <c r="I30" s="493"/>
      <c r="J30" s="81"/>
      <c r="K30" s="494" t="s">
        <v>47</v>
      </c>
      <c r="L30" s="495"/>
    </row>
    <row r="31" spans="1:14">
      <c r="B31" s="496" t="s">
        <v>67</v>
      </c>
      <c r="C31" s="496"/>
      <c r="D31" s="496"/>
      <c r="E31" s="493" t="s">
        <v>134</v>
      </c>
      <c r="F31" s="493"/>
      <c r="G31" s="493"/>
      <c r="H31" s="493"/>
      <c r="I31" s="493"/>
      <c r="J31" s="81"/>
      <c r="K31" s="497" t="s">
        <v>36</v>
      </c>
      <c r="L31" s="498"/>
    </row>
    <row r="32" spans="1:14" ht="22.4" customHeight="1">
      <c r="B32" s="496" t="s">
        <v>68</v>
      </c>
      <c r="C32" s="496"/>
      <c r="D32" s="496"/>
      <c r="E32" s="493" t="s">
        <v>135</v>
      </c>
      <c r="F32" s="493"/>
      <c r="G32" s="493"/>
      <c r="H32" s="493"/>
      <c r="I32" s="493"/>
      <c r="J32" s="81"/>
      <c r="K32" s="497" t="s">
        <v>36</v>
      </c>
      <c r="L32" s="498"/>
      <c r="N32" s="82"/>
    </row>
    <row r="33" spans="2:13">
      <c r="B33" s="490" t="s">
        <v>69</v>
      </c>
      <c r="C33" s="490"/>
      <c r="D33" s="490"/>
      <c r="E33" s="83">
        <f>IF(ISERROR(VLOOKUP(D11, '[2]ブレーカー容量別突入電流、消費電力値'!A1:D4,3,FALSE)),"",VLOOKUP(D11, '[2]ブレーカー容量別突入電流、消費電力値'!A1:D4,3,FALSE))</f>
        <v>33</v>
      </c>
      <c r="F33" s="84"/>
      <c r="G33" s="84" t="s">
        <v>63</v>
      </c>
      <c r="H33" s="85"/>
      <c r="I33" s="86"/>
      <c r="J33" s="87"/>
      <c r="K33" s="499" t="str">
        <f>IF(E33="","遮断機容量を入力",IF(I26=0,"室内機接続可否情報入力",IF(I26&lt;=E33,"〇","×")))</f>
        <v>室内機接続可否情報入力</v>
      </c>
      <c r="L33" s="500"/>
    </row>
    <row r="34" spans="2:13">
      <c r="B34" s="490" t="s">
        <v>70</v>
      </c>
      <c r="C34" s="490"/>
      <c r="D34" s="490"/>
      <c r="E34" s="83">
        <f>IF(ISERROR(VLOOKUP(D11, '[2]ブレーカー容量別突入電流、消費電力値'!A1:D4,4,FALSE)),"",VLOOKUP(D11, '[2]ブレーカー容量別突入電流、消費電力値'!A1:D4,4,FALSE))</f>
        <v>5</v>
      </c>
      <c r="F34" s="85"/>
      <c r="G34" s="84" t="s">
        <v>63</v>
      </c>
      <c r="H34" s="85"/>
      <c r="I34" s="86"/>
      <c r="J34" s="87"/>
      <c r="K34" s="491" t="str">
        <f>IF(E34="","遮断機容量を入力",IF(K26=0,"室内機接続可否情報もしくは周波数入力",IF(K26&lt;=E34,"〇","×")))</f>
        <v>室内機接続可否情報もしくは周波数入力</v>
      </c>
      <c r="L34" s="492"/>
    </row>
    <row r="35" spans="2:13" ht="22.5">
      <c r="B35" s="480" t="s">
        <v>50</v>
      </c>
      <c r="C35" s="481"/>
      <c r="D35" s="481"/>
      <c r="E35" s="481"/>
      <c r="F35" s="481"/>
      <c r="G35" s="481"/>
      <c r="H35" s="481"/>
      <c r="I35" s="482"/>
      <c r="J35" s="81"/>
      <c r="K35" s="483" t="str">
        <f>IF(COUNTIF(K31:L34,"〇")=4,"〇","×")</f>
        <v>×</v>
      </c>
      <c r="L35" s="484"/>
    </row>
    <row r="36" spans="2:13">
      <c r="B36" s="88"/>
    </row>
    <row r="37" spans="2:13">
      <c r="B37" s="40" t="s">
        <v>75</v>
      </c>
    </row>
    <row r="38" spans="2:13">
      <c r="B38" s="485" t="s">
        <v>18</v>
      </c>
      <c r="C38" s="485"/>
      <c r="D38" s="485"/>
      <c r="E38" s="485" t="s">
        <v>1</v>
      </c>
      <c r="F38" s="485"/>
      <c r="G38" s="485"/>
      <c r="H38" s="485"/>
      <c r="I38" s="485"/>
      <c r="J38" s="81"/>
      <c r="K38" s="485" t="s">
        <v>47</v>
      </c>
      <c r="L38" s="485"/>
      <c r="M38" s="485"/>
    </row>
    <row r="39" spans="2:13" ht="72" customHeight="1">
      <c r="B39" s="486" t="s">
        <v>80</v>
      </c>
      <c r="C39" s="486"/>
      <c r="D39" s="486"/>
      <c r="E39" s="487" t="s">
        <v>83</v>
      </c>
      <c r="F39" s="488"/>
      <c r="G39" s="488"/>
      <c r="H39" s="488"/>
      <c r="I39" s="488"/>
      <c r="J39" s="81"/>
      <c r="K39" s="489" t="str">
        <f>IF(K35="×","×",IF(M26=0,"室内機接続可否情報入力",IF(M26&gt;56,'[2]室内機情報など（消さない）'!H6,"〇")))</f>
        <v>×</v>
      </c>
      <c r="L39" s="489"/>
      <c r="M39" s="489"/>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75" t="s">
        <v>76</v>
      </c>
      <c r="C42" s="476"/>
      <c r="D42" s="477"/>
      <c r="E42" s="478" t="str">
        <f>IF(AND(K35="〇",K39="〇"),'[2]室内機情報など（消さない）'!I6,IF(AND(K35="〇",K39='[2]室内機情報など（消さない）'!H6),'[2]室内機情報など（消さない）'!I7,"×"))</f>
        <v>×</v>
      </c>
      <c r="F42" s="478"/>
      <c r="G42" s="478"/>
      <c r="H42" s="478"/>
      <c r="I42" s="478"/>
      <c r="J42" s="478"/>
      <c r="K42" s="478"/>
      <c r="L42" s="478"/>
      <c r="M42" s="479"/>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2" priority="1">
      <formula>AND($K$35="〇",$M$26&lt;=56,$L15="〇")</formula>
    </cfRule>
  </conditionalFormatting>
  <dataValidations count="5">
    <dataValidation type="whole" allowBlank="1" showInputMessage="1" showErrorMessage="1" sqref="E15" xr:uid="{0699D211-B283-444A-B0C3-97BEAE5D7F69}">
      <formula1>1</formula1>
      <formula2>11</formula2>
    </dataValidation>
    <dataValidation type="list" allowBlank="1" showInputMessage="1" showErrorMessage="1" sqref="D10" xr:uid="{8CB90013-3744-4ED0-AE51-A91C148739BE}">
      <formula1>周波数</formula1>
    </dataValidation>
    <dataValidation type="list" allowBlank="1" showInputMessage="1" showErrorMessage="1" sqref="D11" xr:uid="{EB6F873B-C7BF-41B4-9F09-821F898AF780}">
      <formula1>遮断器</formula1>
    </dataValidation>
    <dataValidation type="list" allowBlank="1" showInputMessage="1" showErrorMessage="1" sqref="F9" xr:uid="{37EDCE63-CF88-46DD-9348-26AAE1BE1F5E}">
      <formula1>空調運転</formula1>
    </dataValidation>
    <dataValidation type="list" allowBlank="1" showInputMessage="1" showErrorMessage="1" sqref="L15:L25" xr:uid="{1BB6D775-510B-432B-8B24-F7D59B1EF305}">
      <formula1>避難所利用</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E6E5B-3A24-4674-AB3C-83672C573591}">
  <sheetPr>
    <pageSetUpPr fitToPage="1"/>
  </sheetPr>
  <dimension ref="A1:N42"/>
  <sheetViews>
    <sheetView showGridLines="0" view="pageBreakPreview" zoomScale="86" zoomScaleNormal="90" zoomScaleSheetLayoutView="86" workbookViewId="0">
      <selection activeCell="T18" sqref="T18"/>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7" t="s">
        <v>229</v>
      </c>
      <c r="M1" s="35" t="s">
        <v>137</v>
      </c>
    </row>
    <row r="2" spans="1:14" ht="8.5" customHeight="1"/>
    <row r="3" spans="1:14" ht="29">
      <c r="A3" s="36" t="s">
        <v>173</v>
      </c>
    </row>
    <row r="4" spans="1:14" ht="22.5">
      <c r="A4" s="504" t="s">
        <v>96</v>
      </c>
      <c r="B4" s="505"/>
      <c r="C4" s="505"/>
      <c r="D4" s="505"/>
      <c r="E4" s="505"/>
      <c r="F4" s="505"/>
      <c r="G4" s="505"/>
      <c r="H4" s="505"/>
      <c r="I4" s="505"/>
      <c r="J4" s="505"/>
      <c r="K4" s="505"/>
      <c r="L4" s="505"/>
      <c r="M4" s="32"/>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507" t="s">
        <v>41</v>
      </c>
      <c r="C10" s="508"/>
      <c r="D10" s="24">
        <v>60</v>
      </c>
      <c r="E10" s="17" t="s">
        <v>42</v>
      </c>
      <c r="F10" s="44"/>
      <c r="G10" s="509"/>
      <c r="H10" s="510"/>
      <c r="I10" s="510"/>
      <c r="J10" s="45"/>
      <c r="K10" s="33"/>
      <c r="L10" s="46"/>
    </row>
    <row r="11" spans="1:14" ht="21.75" customHeight="1" thickBot="1">
      <c r="B11" s="511" t="s">
        <v>62</v>
      </c>
      <c r="C11" s="512"/>
      <c r="D11" s="25">
        <v>10</v>
      </c>
      <c r="E11" s="47" t="s">
        <v>58</v>
      </c>
      <c r="F11" s="48"/>
      <c r="G11" s="18" t="s">
        <v>59</v>
      </c>
      <c r="H11" s="18"/>
      <c r="I11" s="19">
        <f>IF(ISERROR(VLOOKUP(D11,'[2]ブレーカー容量別突入電流、消費電力値'!A1:D4,2,FALSE)),"",(VLOOKUP(D11,'[2]ブレーカー容量別突入電流、消費電力値'!A1:D4,2,FALSE)))</f>
        <v>1</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513" t="s">
        <v>48</v>
      </c>
      <c r="C14" s="514"/>
      <c r="D14" s="54" t="s">
        <v>0</v>
      </c>
      <c r="E14" s="55" t="s">
        <v>16</v>
      </c>
      <c r="F14" s="56" t="s">
        <v>44</v>
      </c>
      <c r="G14" s="57" t="s">
        <v>39</v>
      </c>
      <c r="H14" s="57" t="s">
        <v>40</v>
      </c>
      <c r="I14" s="58" t="s">
        <v>37</v>
      </c>
      <c r="J14" s="59" t="s">
        <v>35</v>
      </c>
      <c r="K14" s="60" t="s">
        <v>38</v>
      </c>
      <c r="L14" s="60" t="s">
        <v>77</v>
      </c>
      <c r="M14" s="60" t="s">
        <v>78</v>
      </c>
    </row>
    <row r="15" spans="1:14" ht="19" customHeight="1">
      <c r="B15" s="501" t="s">
        <v>71</v>
      </c>
      <c r="C15" s="61">
        <v>1</v>
      </c>
      <c r="D15" s="26"/>
      <c r="E15" s="27"/>
      <c r="F15" s="62" t="str">
        <f>IF(ISERROR(VLOOKUP(D15,[2]アイシン室内機データ!$A$1:$F$57,3,FALSE)),"",VLOOKUP(D15,[2]アイシン室内機データ!$A$1:$F$57,3,FALSE))</f>
        <v/>
      </c>
      <c r="G15" s="62" t="str">
        <f>IF(ISERROR(E15*F15),"",(E15*F15))</f>
        <v/>
      </c>
      <c r="H15" s="62" t="str">
        <f>IF(ISERROR(VLOOKUP(D15,[2]アイシン室内機データ!$A$1:$F$57,4,FALSE)),"",VLOOKUP(D15,[2]アイシン室内機データ!$A$1:$F$57,4,FALSE))</f>
        <v/>
      </c>
      <c r="I15" s="62" t="str">
        <f>IF(ISERROR(E15*H15),"",(E15*H15))</f>
        <v/>
      </c>
      <c r="J15" s="63" t="str">
        <f>IF(ISERROR(IF($D$10=50,VLOOKUP(D15,[2]アイシン室内機データ!$A$1:$F$57,5,FALSE),IF($D$10=60,VLOOKUP(D15,[2]アイシン室内機データ!$A$1:$F$57,6,FALSE),""))),"",IF($D$10=50,VLOOKUP(D15,[2]アイシン室内機データ!A$1:$F$57,5,FALSE),IF($D$10=60,VLOOKUP(D15,[2]アイシン室内機データ!$A$1:$F$57,6,FALSE),"")))</f>
        <v/>
      </c>
      <c r="K15" s="64" t="str">
        <f>IF(ISERROR(E15*J15),"",(E15*J15))</f>
        <v/>
      </c>
      <c r="L15" s="93"/>
      <c r="M15" s="64">
        <f>IF(L15="〇",G15,0)</f>
        <v>0</v>
      </c>
    </row>
    <row r="16" spans="1:14" ht="19" customHeight="1">
      <c r="B16" s="502"/>
      <c r="C16" s="65">
        <v>2</v>
      </c>
      <c r="D16" s="28"/>
      <c r="E16" s="29"/>
      <c r="F16" s="120" t="str">
        <f>IF(ISERROR(VLOOKUP(D16,[2]アイシン室内機データ!$A$1:$F$57,3,FALSE)),"",VLOOKUP(D16,[2]アイシン室内機データ!$A$1:$F$57,3,FALSE))</f>
        <v/>
      </c>
      <c r="G16" s="120" t="str">
        <f>IF(ISERROR(E16*F16),"",(E16*F16))</f>
        <v/>
      </c>
      <c r="H16" s="120" t="str">
        <f>IF(ISERROR(VLOOKUP(D16,[2]アイシン室内機データ!$A$1:$F$57,4,FALSE)),"",VLOOKUP(D16,[2]アイシン室内機データ!$A$1:$F$57,4,FALSE))</f>
        <v/>
      </c>
      <c r="I16" s="120" t="str">
        <f>IF(ISERROR(E16*H16),"",(E16*H16))</f>
        <v/>
      </c>
      <c r="J16" s="121" t="str">
        <f>IF(ISERROR(IF($D$10=50,VLOOKUP(D16,[2]アイシン室内機データ!$A$1:$F$57,5,FALSE),IF($D$10=60,VLOOKUP(D16,[2]アイシン室内機データ!$A$1:$F$57,6,FALSE),""))),"",IF($D$10=50,VLOOKUP(D16,[2]アイシン室内機データ!A$1:$F$57,5,FALSE),IF($D$10=60,VLOOKUP(D16,[2]アイシン室内機データ!$A$1:$F$57,6,FALSE),"")))</f>
        <v/>
      </c>
      <c r="K16" s="122" t="str">
        <f t="shared" ref="K16:K25" si="0">IF(ISERROR(E16*J16),"",(E16*J16))</f>
        <v/>
      </c>
      <c r="L16" s="119"/>
      <c r="M16" s="118">
        <f t="shared" ref="M16:M25" si="1">IF(L16="〇",G16,0)</f>
        <v>0</v>
      </c>
    </row>
    <row r="17" spans="1:14" ht="19" customHeight="1">
      <c r="B17" s="502"/>
      <c r="C17" s="65">
        <v>3</v>
      </c>
      <c r="D17" s="28"/>
      <c r="E17" s="29"/>
      <c r="F17" s="66" t="str">
        <f>IF(ISERROR(VLOOKUP(D17,[2]アイシン室内機データ!$A$1:$F$57,3,FALSE)),"",VLOOKUP(D17,[2]アイシン室内機データ!$A$1:$F$57,3,FALSE))</f>
        <v/>
      </c>
      <c r="G17" s="66" t="str">
        <f>IF(ISERROR(E17*F17),"",(E17*F17))</f>
        <v/>
      </c>
      <c r="H17" s="66" t="str">
        <f>IF(ISERROR(VLOOKUP(D17,[2]アイシン室内機データ!$A$1:$F$57,4,FALSE)),"",VLOOKUP(D17,[2]アイシン室内機データ!$A$1:$F$57,4,FALSE))</f>
        <v/>
      </c>
      <c r="I17" s="66" t="str">
        <f t="shared" ref="I17:I25" si="2">IF(ISERROR(E17*H17),"",(E17*H17))</f>
        <v/>
      </c>
      <c r="J17" s="67" t="str">
        <f>IF(ISERROR(IF($D$10=50,VLOOKUP(D17,[2]アイシン室内機データ!$A$1:$F$57,5,FALSE),IF($D$10=60,VLOOKUP(D17,[2]アイシン室内機データ!$A$1:$F$57,6,FALSE),""))),"",IF($D$10=50,VLOOKUP(D17,[2]アイシン室内機データ!A$1:$F$57,5,FALSE),IF($D$10=60,VLOOKUP(D17,[2]アイシン室内機データ!$A$1:$F$57,6,FALSE),"")))</f>
        <v/>
      </c>
      <c r="K17" s="68" t="str">
        <f t="shared" si="0"/>
        <v/>
      </c>
      <c r="L17" s="94"/>
      <c r="M17" s="68">
        <f t="shared" si="1"/>
        <v>0</v>
      </c>
    </row>
    <row r="18" spans="1:14" ht="19" customHeight="1">
      <c r="B18" s="502"/>
      <c r="C18" s="65">
        <v>4</v>
      </c>
      <c r="D18" s="28"/>
      <c r="E18" s="29"/>
      <c r="F18" s="66" t="str">
        <f>IF(ISERROR(VLOOKUP(D18,[2]アイシン室内機データ!$A$1:$F$57,3,FALSE)),"",VLOOKUP(D18,[2]アイシン室内機データ!$A$1:$F$57,3,FALSE))</f>
        <v/>
      </c>
      <c r="G18" s="66" t="str">
        <f t="shared" ref="G18:G25" si="3">IF(ISERROR(E18*F18),"",(E18*F18))</f>
        <v/>
      </c>
      <c r="H18" s="66" t="str">
        <f>IF(ISERROR(VLOOKUP(D18,[2]アイシン室内機データ!$A$1:$F$57,4,FALSE)),"",VLOOKUP(D18,[2]アイシン室内機データ!$A$1:$F$57,4,FALSE))</f>
        <v/>
      </c>
      <c r="I18" s="66" t="str">
        <f t="shared" si="2"/>
        <v/>
      </c>
      <c r="J18" s="67" t="str">
        <f>IF(ISERROR(IF($D$10=50,VLOOKUP(D18,[2]アイシン室内機データ!$A$1:$F$57,5,FALSE),IF($D$10=60,VLOOKUP(D18,[2]アイシン室内機データ!$A$1:$F$57,6,FALSE),""))),"",IF($D$10=50,VLOOKUP(D18,[2]アイシン室内機データ!A$1:$F$57,5,FALSE),IF($D$10=60,VLOOKUP(D18,[2]アイシン室内機データ!$A$1:$F$57,6,FALSE),"")))</f>
        <v/>
      </c>
      <c r="K18" s="68" t="str">
        <f t="shared" si="0"/>
        <v/>
      </c>
      <c r="L18" s="94"/>
      <c r="M18" s="68">
        <f t="shared" si="1"/>
        <v>0</v>
      </c>
    </row>
    <row r="19" spans="1:14" ht="19" customHeight="1">
      <c r="B19" s="502"/>
      <c r="C19" s="65">
        <v>5</v>
      </c>
      <c r="D19" s="28"/>
      <c r="E19" s="29"/>
      <c r="F19" s="66" t="str">
        <f>IF(ISERROR(VLOOKUP(D19,[2]アイシン室内機データ!$A$1:$F$57,3,FALSE)),"",VLOOKUP(D19,[2]アイシン室内機データ!$A$1:$F$57,3,FALSE))</f>
        <v/>
      </c>
      <c r="G19" s="66" t="str">
        <f t="shared" si="3"/>
        <v/>
      </c>
      <c r="H19" s="66" t="str">
        <f>IF(ISERROR(VLOOKUP(D19,[2]アイシン室内機データ!$A$1:$F$57,4,FALSE)),"",VLOOKUP(D19,[2]アイシン室内機データ!$A$1:$F$57,4,FALSE))</f>
        <v/>
      </c>
      <c r="I19" s="66" t="str">
        <f t="shared" si="2"/>
        <v/>
      </c>
      <c r="J19" s="67" t="str">
        <f>IF(ISERROR(IF($D$10=50,VLOOKUP(D19,[2]アイシン室内機データ!$A$1:$F$57,5,FALSE),IF($D$10=60,VLOOKUP(D19,[2]アイシン室内機データ!$A$1:$F$57,6,FALSE),""))),"",IF($D$10=50,VLOOKUP(D19,[2]アイシン室内機データ!A$1:$F$57,5,FALSE),IF($D$10=60,VLOOKUP(D19,[2]アイシン室内機データ!$A$1:$F$57,6,FALSE),"")))</f>
        <v/>
      </c>
      <c r="K19" s="68" t="str">
        <f t="shared" si="0"/>
        <v/>
      </c>
      <c r="L19" s="94"/>
      <c r="M19" s="68">
        <f t="shared" si="1"/>
        <v>0</v>
      </c>
    </row>
    <row r="20" spans="1:14" ht="19" customHeight="1">
      <c r="B20" s="502"/>
      <c r="C20" s="65">
        <v>6</v>
      </c>
      <c r="D20" s="28"/>
      <c r="E20" s="29"/>
      <c r="F20" s="66" t="str">
        <f>IF(ISERROR(VLOOKUP(D20,[2]アイシン室内機データ!$A$1:$F$57,3,FALSE)),"",VLOOKUP(D20,[2]アイシン室内機データ!$A$1:$F$57,3,FALSE))</f>
        <v/>
      </c>
      <c r="G20" s="66" t="str">
        <f t="shared" si="3"/>
        <v/>
      </c>
      <c r="H20" s="66" t="str">
        <f>IF(ISERROR(VLOOKUP(D20,[2]アイシン室内機データ!$A$1:$F$57,4,FALSE)),"",VLOOKUP(D20,[2]アイシン室内機データ!$A$1:$F$57,4,FALSE))</f>
        <v/>
      </c>
      <c r="I20" s="66" t="str">
        <f t="shared" si="2"/>
        <v/>
      </c>
      <c r="J20" s="67" t="str">
        <f>IF(ISERROR(IF($D$10=50,VLOOKUP(D20,[2]アイシン室内機データ!$A$1:$F$57,5,FALSE),IF($D$10=60,VLOOKUP(D20,[2]アイシン室内機データ!$A$1:$F$57,6,FALSE),""))),"",IF($D$10=50,VLOOKUP(D20,[2]アイシン室内機データ!A$1:$F$57,5,FALSE),IF($D$10=60,VLOOKUP(D20,[2]アイシン室内機データ!$A$1:$F$57,6,FALSE),"")))</f>
        <v/>
      </c>
      <c r="K20" s="68" t="str">
        <f t="shared" si="0"/>
        <v/>
      </c>
      <c r="L20" s="94"/>
      <c r="M20" s="68">
        <f t="shared" si="1"/>
        <v>0</v>
      </c>
    </row>
    <row r="21" spans="1:14" ht="19" customHeight="1">
      <c r="B21" s="502"/>
      <c r="C21" s="65">
        <v>7</v>
      </c>
      <c r="D21" s="28"/>
      <c r="E21" s="29"/>
      <c r="F21" s="66" t="str">
        <f>IF(ISERROR(VLOOKUP(D21,[2]アイシン室内機データ!$A$1:$F$57,3,FALSE)),"",VLOOKUP(D21,[2]アイシン室内機データ!$A$1:$F$57,3,FALSE))</f>
        <v/>
      </c>
      <c r="G21" s="66" t="str">
        <f t="shared" si="3"/>
        <v/>
      </c>
      <c r="H21" s="66" t="str">
        <f>IF(ISERROR(VLOOKUP(D21,[2]アイシン室内機データ!$A$1:$F$57,4,FALSE)),"",VLOOKUP(D21,[2]アイシン室内機データ!$A$1:$F$57,4,FALSE))</f>
        <v/>
      </c>
      <c r="I21" s="66" t="str">
        <f t="shared" si="2"/>
        <v/>
      </c>
      <c r="J21" s="67" t="str">
        <f>IF(ISERROR(IF($D$10=50,VLOOKUP(D21,[2]アイシン室内機データ!$A$1:$F$57,5,FALSE),IF($D$10=60,VLOOKUP(D21,[2]アイシン室内機データ!$A$1:$F$57,6,FALSE),""))),"",IF($D$10=50,VLOOKUP(D21,[2]アイシン室内機データ!A$1:$F$57,5,FALSE),IF($D$10=60,VLOOKUP(D21,[2]アイシン室内機データ!$A$1:$F$57,6,FALSE),"")))</f>
        <v/>
      </c>
      <c r="K21" s="68" t="str">
        <f t="shared" si="0"/>
        <v/>
      </c>
      <c r="L21" s="94"/>
      <c r="M21" s="68">
        <f t="shared" si="1"/>
        <v>0</v>
      </c>
    </row>
    <row r="22" spans="1:14" ht="19" customHeight="1">
      <c r="B22" s="502"/>
      <c r="C22" s="65">
        <v>8</v>
      </c>
      <c r="D22" s="28"/>
      <c r="E22" s="29"/>
      <c r="F22" s="66" t="str">
        <f>IF(ISERROR(VLOOKUP(D22,[2]アイシン室内機データ!$A$1:$F$57,3,FALSE)),"",VLOOKUP(D22,[2]アイシン室内機データ!$A$1:$F$57,3,FALSE))</f>
        <v/>
      </c>
      <c r="G22" s="66" t="str">
        <f t="shared" si="3"/>
        <v/>
      </c>
      <c r="H22" s="66" t="str">
        <f>IF(ISERROR(VLOOKUP(D22,[2]アイシン室内機データ!$A$1:$F$57,4,FALSE)),"",VLOOKUP(D22,[2]アイシン室内機データ!$A$1:$F$57,4,FALSE))</f>
        <v/>
      </c>
      <c r="I22" s="66" t="str">
        <f t="shared" si="2"/>
        <v/>
      </c>
      <c r="J22" s="67" t="str">
        <f>IF(ISERROR(IF($D$10=50,VLOOKUP(D22,[2]アイシン室内機データ!$A$1:$F$57,5,FALSE),IF($D$10=60,VLOOKUP(D22,[2]アイシン室内機データ!$A$1:$F$57,6,FALSE),""))),"",IF($D$10=50,VLOOKUP(D22,[2]アイシン室内機データ!A$1:$F$57,5,FALSE),IF($D$10=60,VLOOKUP(D22,[2]アイシン室内機データ!$A$1:$F$57,6,FALSE),"")))</f>
        <v/>
      </c>
      <c r="K22" s="68" t="str">
        <f t="shared" si="0"/>
        <v/>
      </c>
      <c r="L22" s="94"/>
      <c r="M22" s="68">
        <f t="shared" si="1"/>
        <v>0</v>
      </c>
    </row>
    <row r="23" spans="1:14" ht="19" customHeight="1">
      <c r="B23" s="502"/>
      <c r="C23" s="65">
        <v>9</v>
      </c>
      <c r="D23" s="28"/>
      <c r="E23" s="29"/>
      <c r="F23" s="66" t="str">
        <f>IF(ISERROR(VLOOKUP(D23,[2]アイシン室内機データ!$A$1:$F$57,3,FALSE)),"",VLOOKUP(D23,[2]アイシン室内機データ!$A$1:$F$57,3,FALSE))</f>
        <v/>
      </c>
      <c r="G23" s="66" t="str">
        <f t="shared" si="3"/>
        <v/>
      </c>
      <c r="H23" s="66" t="str">
        <f>IF(ISERROR(VLOOKUP(D23,[2]アイシン室内機データ!$A$1:$F$57,4,FALSE)),"",VLOOKUP(D23,[2]アイシン室内機データ!$A$1:$F$57,4,FALSE))</f>
        <v/>
      </c>
      <c r="I23" s="66" t="str">
        <f t="shared" si="2"/>
        <v/>
      </c>
      <c r="J23" s="67" t="str">
        <f>IF(ISERROR(IF($D$10=50,VLOOKUP(D23,[2]アイシン室内機データ!$A$1:$F$57,5,FALSE),IF($D$10=60,VLOOKUP(D23,[2]アイシン室内機データ!$A$1:$F$57,6,FALSE),""))),"",IF($D$10=50,VLOOKUP(D23,[2]アイシン室内機データ!A$1:$F$57,5,FALSE),IF($D$10=60,VLOOKUP(D23,[2]アイシン室内機データ!$A$1:$F$57,6,FALSE),"")))</f>
        <v/>
      </c>
      <c r="K23" s="68" t="str">
        <f t="shared" si="0"/>
        <v/>
      </c>
      <c r="L23" s="94"/>
      <c r="M23" s="68">
        <f t="shared" si="1"/>
        <v>0</v>
      </c>
    </row>
    <row r="24" spans="1:14" ht="19" customHeight="1">
      <c r="B24" s="502"/>
      <c r="C24" s="65">
        <v>10</v>
      </c>
      <c r="D24" s="28"/>
      <c r="E24" s="29"/>
      <c r="F24" s="66" t="str">
        <f>IF(ISERROR(VLOOKUP(D24,[2]アイシン室内機データ!$A$1:$F$57,3,FALSE)),"",VLOOKUP(D24,[2]アイシン室内機データ!$A$1:$F$57,3,FALSE))</f>
        <v/>
      </c>
      <c r="G24" s="66" t="str">
        <f t="shared" si="3"/>
        <v/>
      </c>
      <c r="H24" s="66" t="str">
        <f>IF(ISERROR(VLOOKUP(D24,[2]アイシン室内機データ!$A$1:$F$57,4,FALSE)),"",VLOOKUP(D24,[2]アイシン室内機データ!$A$1:$F$57,4,FALSE))</f>
        <v/>
      </c>
      <c r="I24" s="66" t="str">
        <f t="shared" si="2"/>
        <v/>
      </c>
      <c r="J24" s="67" t="str">
        <f>IF(ISERROR(IF($D$10=50,VLOOKUP(D24,[2]アイシン室内機データ!$A$1:$F$57,5,FALSE),IF($D$10=60,VLOOKUP(D24,[2]アイシン室内機データ!$A$1:$F$57,6,FALSE),""))),"",IF($D$10=50,VLOOKUP(D24,[2]アイシン室内機データ!A$1:$F$57,5,FALSE),IF($D$10=60,VLOOKUP(D24,[2]アイシン室内機データ!$A$1:$F$57,6,FALSE),"")))</f>
        <v/>
      </c>
      <c r="K24" s="68" t="str">
        <f t="shared" si="0"/>
        <v/>
      </c>
      <c r="L24" s="94"/>
      <c r="M24" s="68">
        <f t="shared" si="1"/>
        <v>0</v>
      </c>
    </row>
    <row r="25" spans="1:14" ht="19" customHeight="1" thickBot="1">
      <c r="B25" s="503"/>
      <c r="C25" s="69">
        <v>11</v>
      </c>
      <c r="D25" s="30"/>
      <c r="E25" s="31"/>
      <c r="F25" s="123" t="str">
        <f>IF(ISERROR(VLOOKUP(D25,[2]アイシン室内機データ!$A$1:$F$57,3,FALSE)),"",VLOOKUP(D25,[2]アイシン室内機データ!$A$1:$F$57,3,FALSE))</f>
        <v/>
      </c>
      <c r="G25" s="123" t="str">
        <f t="shared" si="3"/>
        <v/>
      </c>
      <c r="H25" s="123" t="str">
        <f>IF(ISERROR(VLOOKUP(D25,[2]アイシン室内機データ!$A$1:$F$57,4,FALSE)),"",VLOOKUP(D25,[2]アイシン室内機データ!$A$1:$F$57,4,FALSE))</f>
        <v/>
      </c>
      <c r="I25" s="123" t="str">
        <f t="shared" si="2"/>
        <v/>
      </c>
      <c r="J25" s="77" t="str">
        <f>IF(ISERROR(IF($D$10=50,VLOOKUP(D25,[2]アイシン室内機データ!$A$1:$F$57,5,FALSE),IF($D$10=60,VLOOKUP(D25,[2]アイシン室内機データ!$A$1:$F$57,6,FALSE),""))),"",IF($D$10=50,VLOOKUP(D25,[2]アイシン室内機データ!A$1:$F$57,5,FALSE),IF($D$10=60,VLOOKUP(D25,[2]アイシン室内機データ!$A$1:$F$57,6,FALSE),"")))</f>
        <v/>
      </c>
      <c r="K25" s="124" t="str">
        <f t="shared" si="0"/>
        <v/>
      </c>
      <c r="L25" s="125"/>
      <c r="M25" s="124">
        <f t="shared" si="1"/>
        <v>0</v>
      </c>
    </row>
    <row r="26" spans="1:14" ht="20.25" customHeight="1" thickBot="1">
      <c r="B26" s="72" t="s">
        <v>17</v>
      </c>
      <c r="C26" s="73"/>
      <c r="D26" s="74"/>
      <c r="E26" s="75">
        <f>SUM(E15:E25)</f>
        <v>0</v>
      </c>
      <c r="F26" s="76"/>
      <c r="G26" s="77">
        <f t="shared" ref="G26:I26" si="4">SUM(G15:G25)</f>
        <v>0</v>
      </c>
      <c r="H26" s="78"/>
      <c r="I26" s="73">
        <f t="shared" si="4"/>
        <v>0</v>
      </c>
      <c r="J26" s="79"/>
      <c r="K26" s="80">
        <f>SUM(K15:K25)</f>
        <v>0</v>
      </c>
      <c r="L26" s="80"/>
      <c r="M26" s="80">
        <f>SUM(M15:M25)</f>
        <v>0</v>
      </c>
    </row>
    <row r="27" spans="1:14" ht="9" customHeight="1">
      <c r="B27" s="40"/>
    </row>
    <row r="28" spans="1:14">
      <c r="A28" s="40" t="s">
        <v>50</v>
      </c>
      <c r="B28" s="40"/>
    </row>
    <row r="29" spans="1:14">
      <c r="B29" s="40" t="s">
        <v>95</v>
      </c>
    </row>
    <row r="30" spans="1:14">
      <c r="B30" s="486" t="s">
        <v>18</v>
      </c>
      <c r="C30" s="486"/>
      <c r="D30" s="486"/>
      <c r="E30" s="493" t="s">
        <v>1</v>
      </c>
      <c r="F30" s="493"/>
      <c r="G30" s="493"/>
      <c r="H30" s="493"/>
      <c r="I30" s="493"/>
      <c r="J30" s="81"/>
      <c r="K30" s="494" t="s">
        <v>47</v>
      </c>
      <c r="L30" s="495"/>
    </row>
    <row r="31" spans="1:14">
      <c r="B31" s="496" t="s">
        <v>67</v>
      </c>
      <c r="C31" s="496"/>
      <c r="D31" s="496"/>
      <c r="E31" s="493" t="s">
        <v>72</v>
      </c>
      <c r="F31" s="493"/>
      <c r="G31" s="493"/>
      <c r="H31" s="493"/>
      <c r="I31" s="493"/>
      <c r="J31" s="81"/>
      <c r="K31" s="517" t="str">
        <f>IF(E26=0,"室内機接続可否情報入力",IF(E26&lt;4,"×",IF(E26&gt;11,"×","〇")))</f>
        <v>室内機接続可否情報入力</v>
      </c>
      <c r="L31" s="518"/>
    </row>
    <row r="32" spans="1:14">
      <c r="B32" s="496" t="s">
        <v>68</v>
      </c>
      <c r="C32" s="496"/>
      <c r="D32" s="496"/>
      <c r="E32" s="519" t="s">
        <v>61</v>
      </c>
      <c r="F32" s="519"/>
      <c r="G32" s="519"/>
      <c r="H32" s="519"/>
      <c r="I32" s="519"/>
      <c r="J32" s="81"/>
      <c r="K32" s="517" t="str">
        <f>IF(G26=0,"室内機接続可否情報入力",IF(G26&lt;54,"×",IF(G26&gt;72.8,"×","〇")))</f>
        <v>室内機接続可否情報入力</v>
      </c>
      <c r="L32" s="518"/>
      <c r="N32" s="82"/>
    </row>
    <row r="33" spans="2:13">
      <c r="B33" s="490" t="s">
        <v>69</v>
      </c>
      <c r="C33" s="490"/>
      <c r="D33" s="490"/>
      <c r="E33" s="83">
        <f>IF(ISERROR(VLOOKUP(D11, '[2]ブレーカー容量別突入電流、消費電力値'!A1:D4,3,FALSE)),"",VLOOKUP(D11, '[2]ブレーカー容量別突入電流、消費電力値'!A1:D4,3,FALSE))</f>
        <v>38</v>
      </c>
      <c r="F33" s="84"/>
      <c r="G33" s="84" t="s">
        <v>63</v>
      </c>
      <c r="H33" s="85"/>
      <c r="I33" s="86"/>
      <c r="J33" s="87"/>
      <c r="K33" s="520" t="str">
        <f>IF(E33="","遮断機容量を入力",IF(I26=0,"室内機接続可否情報入力",IF(I26&lt;=E33,"〇","×")))</f>
        <v>室内機接続可否情報入力</v>
      </c>
      <c r="L33" s="521"/>
    </row>
    <row r="34" spans="2:13">
      <c r="B34" s="490" t="s">
        <v>70</v>
      </c>
      <c r="C34" s="490"/>
      <c r="D34" s="490"/>
      <c r="E34" s="83">
        <f>IF(ISERROR(VLOOKUP(D11, '[2]ブレーカー容量別突入電流、消費電力値'!A1:D4,4,FALSE)),"",VLOOKUP(D11, '[2]ブレーカー容量別突入電流、消費電力値'!A1:D4,4,FALSE))</f>
        <v>10</v>
      </c>
      <c r="F34" s="85"/>
      <c r="G34" s="84" t="s">
        <v>63</v>
      </c>
      <c r="H34" s="85"/>
      <c r="I34" s="86"/>
      <c r="J34" s="87"/>
      <c r="K34" s="515" t="str">
        <f>IF(E34="","遮断機容量を入力",IF(K26=0,"室内機接続可否情報もしくは周波数入力",IF(K26&lt;=E34,"〇","×")))</f>
        <v>室内機接続可否情報もしくは周波数入力</v>
      </c>
      <c r="L34" s="516"/>
    </row>
    <row r="35" spans="2:13" ht="22.5">
      <c r="B35" s="480" t="s">
        <v>50</v>
      </c>
      <c r="C35" s="481"/>
      <c r="D35" s="481"/>
      <c r="E35" s="481"/>
      <c r="F35" s="481"/>
      <c r="G35" s="481"/>
      <c r="H35" s="481"/>
      <c r="I35" s="482"/>
      <c r="J35" s="81"/>
      <c r="K35" s="483" t="str">
        <f>IF(COUNTIF(K31:L34,"〇")=4,"〇","×")</f>
        <v>×</v>
      </c>
      <c r="L35" s="484"/>
    </row>
    <row r="36" spans="2:13">
      <c r="B36" s="88"/>
    </row>
    <row r="37" spans="2:13">
      <c r="B37" s="40" t="s">
        <v>75</v>
      </c>
    </row>
    <row r="38" spans="2:13">
      <c r="B38" s="485" t="s">
        <v>18</v>
      </c>
      <c r="C38" s="485"/>
      <c r="D38" s="485"/>
      <c r="E38" s="485" t="s">
        <v>1</v>
      </c>
      <c r="F38" s="485"/>
      <c r="G38" s="485"/>
      <c r="H38" s="485"/>
      <c r="I38" s="485"/>
      <c r="J38" s="81"/>
      <c r="K38" s="485" t="s">
        <v>47</v>
      </c>
      <c r="L38" s="485"/>
      <c r="M38" s="485"/>
    </row>
    <row r="39" spans="2:13" ht="72" customHeight="1">
      <c r="B39" s="486" t="s">
        <v>80</v>
      </c>
      <c r="C39" s="486"/>
      <c r="D39" s="486"/>
      <c r="E39" s="487" t="s">
        <v>83</v>
      </c>
      <c r="F39" s="488"/>
      <c r="G39" s="488"/>
      <c r="H39" s="488"/>
      <c r="I39" s="488"/>
      <c r="J39" s="81"/>
      <c r="K39" s="489" t="str">
        <f>IF(K35="×","×",IF(M26=0,"室内機接続可否情報入力",IF(M26&gt;56,'[2]室内機情報など（消さない）'!H6,"〇")))</f>
        <v>×</v>
      </c>
      <c r="L39" s="489"/>
      <c r="M39" s="489"/>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75" t="s">
        <v>76</v>
      </c>
      <c r="C42" s="476"/>
      <c r="D42" s="477"/>
      <c r="E42" s="478" t="str">
        <f>IF(AND(K35="〇",K39="〇"),'[2]室内機情報など（消さない）'!I6,IF(AND(K35="〇",K39='[2]室内機情報など（消さない）'!H6),'[2]室内機情報など（消さない）'!I7,"×"))</f>
        <v>×</v>
      </c>
      <c r="F42" s="478"/>
      <c r="G42" s="478"/>
      <c r="H42" s="478"/>
      <c r="I42" s="478"/>
      <c r="J42" s="478"/>
      <c r="K42" s="478"/>
      <c r="L42" s="478"/>
      <c r="M42" s="479"/>
    </row>
  </sheetData>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1" priority="1">
      <formula>AND($K$35="〇",$M$26&lt;=56,$L15="〇")</formula>
    </cfRule>
  </conditionalFormatting>
  <dataValidations count="5">
    <dataValidation type="list" allowBlank="1" showInputMessage="1" showErrorMessage="1" sqref="L15:L25" xr:uid="{A82914C1-33BF-44AF-A3C9-267FF26EB931}">
      <formula1>避難所利用</formula1>
    </dataValidation>
    <dataValidation type="list" allowBlank="1" showInputMessage="1" showErrorMessage="1" sqref="F9" xr:uid="{9E3F2DF7-AC80-46EA-8F90-31C7ADACCEB6}">
      <formula1>空調運転</formula1>
    </dataValidation>
    <dataValidation type="list" allowBlank="1" showInputMessage="1" showErrorMessage="1" sqref="D11" xr:uid="{472167C2-DB3B-41C2-9721-C31DF51663FD}">
      <formula1>遮断器</formula1>
    </dataValidation>
    <dataValidation type="list" allowBlank="1" showInputMessage="1" showErrorMessage="1" sqref="D10" xr:uid="{2F38EBD9-BA2F-48F2-8DEC-A6E2D0E1170A}">
      <formula1>周波数</formula1>
    </dataValidation>
    <dataValidation type="whole" allowBlank="1" showInputMessage="1" showErrorMessage="1" sqref="E15" xr:uid="{C91C8B57-2369-45E9-8C57-23D82CB152F7}">
      <formula1>1</formula1>
      <formula2>11</formula2>
    </dataValidation>
  </dataValidations>
  <pageMargins left="0.82677165354330717" right="0.23622047244094491" top="0.74803149606299213" bottom="0.74803149606299213" header="0.31496062992125984" footer="0.31496062992125984"/>
  <pageSetup paperSize="9" scale="63"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E86AE-7E87-4122-A36D-2A69C319AFF1}">
  <sheetPr>
    <pageSetUpPr fitToPage="1"/>
  </sheetPr>
  <dimension ref="A1:N42"/>
  <sheetViews>
    <sheetView showGridLines="0" view="pageBreakPreview" zoomScale="60" zoomScaleNormal="55" workbookViewId="0">
      <selection activeCell="L8" sqref="L8"/>
    </sheetView>
  </sheetViews>
  <sheetFormatPr defaultColWidth="9" defaultRowHeight="20"/>
  <cols>
    <col min="1" max="1" width="3.6328125" style="35" customWidth="1"/>
    <col min="2" max="2" width="4.90625" style="35" customWidth="1"/>
    <col min="3" max="3" width="5.90625" style="35" customWidth="1"/>
    <col min="4" max="4" width="16.6328125" style="35" customWidth="1"/>
    <col min="5" max="5" width="6.36328125" style="35" customWidth="1"/>
    <col min="6" max="6" width="9.36328125" style="35" customWidth="1"/>
    <col min="7" max="7" width="10.453125" style="35" customWidth="1"/>
    <col min="8" max="8" width="11.453125" style="35" customWidth="1"/>
    <col min="9" max="9" width="14" style="35" customWidth="1"/>
    <col min="10" max="10" width="11.453125" style="35" customWidth="1"/>
    <col min="11" max="11" width="13.6328125" style="35" customWidth="1"/>
    <col min="12" max="12" width="12.90625" style="35" customWidth="1"/>
    <col min="13" max="13" width="15.08984375" style="35" customWidth="1"/>
    <col min="14" max="14" width="10.90625" style="35" customWidth="1"/>
    <col min="15" max="16384" width="9" style="35"/>
  </cols>
  <sheetData>
    <row r="1" spans="1:14">
      <c r="A1" s="92"/>
      <c r="B1" s="127" t="s">
        <v>229</v>
      </c>
      <c r="M1" s="35" t="s">
        <v>137</v>
      </c>
    </row>
    <row r="2" spans="1:14" ht="8.5" customHeight="1"/>
    <row r="3" spans="1:14" ht="29">
      <c r="A3" s="36" t="s">
        <v>173</v>
      </c>
    </row>
    <row r="4" spans="1:14" ht="22.5">
      <c r="A4" s="504" t="s">
        <v>96</v>
      </c>
      <c r="B4" s="505"/>
      <c r="C4" s="505"/>
      <c r="D4" s="505"/>
      <c r="E4" s="505"/>
      <c r="F4" s="505"/>
      <c r="G4" s="505"/>
      <c r="H4" s="505"/>
      <c r="I4" s="505"/>
      <c r="J4" s="505"/>
      <c r="K4" s="505"/>
      <c r="L4" s="505"/>
      <c r="M4" s="32">
        <v>1</v>
      </c>
      <c r="N4" s="37" t="s">
        <v>138</v>
      </c>
    </row>
    <row r="5" spans="1:14">
      <c r="A5" s="40"/>
      <c r="B5" s="39" t="s">
        <v>97</v>
      </c>
    </row>
    <row r="6" spans="1:14">
      <c r="A6" s="40"/>
      <c r="B6" s="39" t="s">
        <v>98</v>
      </c>
    </row>
    <row r="7" spans="1:14" ht="11.5" customHeight="1">
      <c r="A7" s="40"/>
      <c r="B7" s="39"/>
    </row>
    <row r="8" spans="1:14" ht="20.5" thickBot="1">
      <c r="A8" s="40" t="s">
        <v>66</v>
      </c>
      <c r="I8" s="43"/>
      <c r="K8" s="35" t="s">
        <v>136</v>
      </c>
    </row>
    <row r="9" spans="1:14" ht="25.5" customHeight="1" thickBot="1">
      <c r="B9" s="15" t="s">
        <v>73</v>
      </c>
      <c r="C9" s="16"/>
      <c r="D9" s="16"/>
      <c r="E9" s="16"/>
      <c r="F9" s="41"/>
      <c r="G9" s="42"/>
    </row>
    <row r="10" spans="1:14" ht="21.75" customHeight="1" thickBot="1">
      <c r="B10" s="507" t="s">
        <v>41</v>
      </c>
      <c r="C10" s="508"/>
      <c r="D10" s="24">
        <v>60</v>
      </c>
      <c r="E10" s="17" t="s">
        <v>42</v>
      </c>
      <c r="F10" s="44"/>
      <c r="G10" s="509"/>
      <c r="H10" s="510"/>
      <c r="I10" s="510"/>
      <c r="J10" s="45"/>
      <c r="K10" s="33"/>
      <c r="L10" s="46"/>
    </row>
    <row r="11" spans="1:14" ht="21.75" customHeight="1" thickBot="1">
      <c r="B11" s="511" t="s">
        <v>62</v>
      </c>
      <c r="C11" s="512"/>
      <c r="D11" s="25">
        <v>10</v>
      </c>
      <c r="E11" s="47" t="s">
        <v>58</v>
      </c>
      <c r="F11" s="48"/>
      <c r="G11" s="18" t="s">
        <v>59</v>
      </c>
      <c r="H11" s="18"/>
      <c r="I11" s="19">
        <f>IF(ISERROR(VLOOKUP(D11,'[2]ブレーカー容量別突入電流、消費電力値'!A1:D4,2,FALSE)),"",(VLOOKUP(D11,'[2]ブレーカー容量別突入電流、消費電力値'!A1:D4,2,FALSE)))</f>
        <v>1</v>
      </c>
      <c r="J11" s="49"/>
      <c r="K11" s="20" t="s">
        <v>60</v>
      </c>
    </row>
    <row r="12" spans="1:14" ht="12" customHeight="1">
      <c r="B12" s="50" t="s">
        <v>84</v>
      </c>
      <c r="C12" s="51"/>
      <c r="D12" s="52"/>
      <c r="E12" s="52"/>
      <c r="F12" s="52"/>
      <c r="G12" s="52"/>
      <c r="H12" s="52"/>
      <c r="I12" s="52"/>
      <c r="J12" s="52"/>
      <c r="K12" s="52"/>
    </row>
    <row r="13" spans="1:14" ht="20.25" customHeight="1" thickBot="1">
      <c r="B13" s="53" t="s">
        <v>74</v>
      </c>
      <c r="C13" s="33"/>
      <c r="D13" s="45"/>
      <c r="E13" s="45"/>
      <c r="F13" s="45"/>
      <c r="G13" s="45"/>
      <c r="H13" s="45"/>
      <c r="I13" s="45"/>
      <c r="J13" s="45"/>
      <c r="K13" s="45"/>
    </row>
    <row r="14" spans="1:14" ht="21.75" customHeight="1" thickBot="1">
      <c r="B14" s="513" t="s">
        <v>48</v>
      </c>
      <c r="C14" s="514"/>
      <c r="D14" s="54" t="s">
        <v>0</v>
      </c>
      <c r="E14" s="55" t="s">
        <v>16</v>
      </c>
      <c r="F14" s="56" t="s">
        <v>44</v>
      </c>
      <c r="G14" s="57" t="s">
        <v>39</v>
      </c>
      <c r="H14" s="57" t="s">
        <v>40</v>
      </c>
      <c r="I14" s="58" t="s">
        <v>37</v>
      </c>
      <c r="J14" s="59" t="s">
        <v>35</v>
      </c>
      <c r="K14" s="60" t="s">
        <v>38</v>
      </c>
      <c r="L14" s="60" t="s">
        <v>77</v>
      </c>
      <c r="M14" s="60" t="s">
        <v>78</v>
      </c>
    </row>
    <row r="15" spans="1:14" ht="19" customHeight="1">
      <c r="B15" s="501" t="s">
        <v>71</v>
      </c>
      <c r="C15" s="61">
        <v>1</v>
      </c>
      <c r="D15" s="26" t="s">
        <v>174</v>
      </c>
      <c r="E15" s="27">
        <v>2</v>
      </c>
      <c r="F15" s="62">
        <f>IF(ISERROR(VLOOKUP(D15,[2]アイシン室内機データ!$A$1:$F$57,3,FALSE)),"",VLOOKUP(D15,[2]アイシン室内機データ!$A$1:$F$57,3,FALSE))</f>
        <v>16</v>
      </c>
      <c r="G15" s="62">
        <f>IF(ISERROR(E15*F15),"",(E15*F15))</f>
        <v>32</v>
      </c>
      <c r="H15" s="62">
        <f>IF(ISERROR(VLOOKUP(D15,[2]アイシン室内機データ!$A$1:$F$57,4,FALSE)),"",VLOOKUP(D15,[2]アイシン室内機データ!$A$1:$F$57,4,FALSE))</f>
        <v>4.2</v>
      </c>
      <c r="I15" s="62">
        <f>IF(ISERROR(E15*H15),"",(E15*H15))</f>
        <v>8.4</v>
      </c>
      <c r="J15" s="63">
        <f>IF(ISERROR(IF($D$10=50,VLOOKUP(D15,[2]アイシン室内機データ!$A$1:$F$57,5,FALSE),IF($D$10=60,VLOOKUP(D15,[2]アイシン室内機データ!$A$1:$F$57,6,FALSE),""))),"",IF($D$10=50,VLOOKUP(D15,[2]アイシン室内機データ!A$1:$F$57,5,FALSE),IF($D$10=60,VLOOKUP(D15,[2]アイシン室内機データ!$A$1:$F$57,6,FALSE),"")))</f>
        <v>1.3</v>
      </c>
      <c r="K15" s="64">
        <f>IF(ISERROR(E15*J15),"",(E15*J15))</f>
        <v>2.6</v>
      </c>
      <c r="L15" s="93" t="s">
        <v>139</v>
      </c>
      <c r="M15" s="64">
        <f>IF(L15="〇",G15,0)</f>
        <v>32</v>
      </c>
    </row>
    <row r="16" spans="1:14" ht="19" customHeight="1">
      <c r="B16" s="502"/>
      <c r="C16" s="65">
        <v>2</v>
      </c>
      <c r="D16" s="28" t="s">
        <v>175</v>
      </c>
      <c r="E16" s="29">
        <v>4</v>
      </c>
      <c r="F16" s="120">
        <f>IF(ISERROR(VLOOKUP(D16,[2]アイシン室内機データ!$A$1:$F$57,3,FALSE)),"",VLOOKUP(D16,[2]アイシン室内機データ!$A$1:$F$57,3,FALSE))</f>
        <v>5.6</v>
      </c>
      <c r="G16" s="120">
        <f>IF(ISERROR(E16*F16),"",(E16*F16))</f>
        <v>22.4</v>
      </c>
      <c r="H16" s="120">
        <f>IF(ISERROR(VLOOKUP(D16,[2]アイシン室内機データ!$A$1:$F$57,4,FALSE)),"",VLOOKUP(D16,[2]アイシン室内機データ!$A$1:$F$57,4,FALSE))</f>
        <v>4.05</v>
      </c>
      <c r="I16" s="120">
        <f>IF(ISERROR(E16*H16),"",(E16*H16))</f>
        <v>16.2</v>
      </c>
      <c r="J16" s="121">
        <f>IF(ISERROR(IF($D$10=50,VLOOKUP(D16,[2]アイシン室内機データ!$A$1:$F$57,5,FALSE),IF($D$10=60,VLOOKUP(D16,[2]アイシン室内機データ!$A$1:$F$57,6,FALSE),""))),"",IF($D$10=50,VLOOKUP(D16,[2]アイシン室内機データ!A$1:$F$57,5,FALSE),IF($D$10=60,VLOOKUP(D16,[2]アイシン室内機データ!$A$1:$F$57,6,FALSE),"")))</f>
        <v>0.6</v>
      </c>
      <c r="K16" s="122">
        <f t="shared" ref="K16:K25" si="0">IF(ISERROR(E16*J16),"",(E16*J16))</f>
        <v>2.4</v>
      </c>
      <c r="L16" s="119" t="s">
        <v>139</v>
      </c>
      <c r="M16" s="118">
        <f t="shared" ref="M16:M25" si="1">IF(L16="〇",G16,0)</f>
        <v>22.4</v>
      </c>
    </row>
    <row r="17" spans="1:14" ht="19" customHeight="1">
      <c r="B17" s="502"/>
      <c r="C17" s="65">
        <v>3</v>
      </c>
      <c r="D17" s="28"/>
      <c r="E17" s="29"/>
      <c r="F17" s="66" t="str">
        <f>IF(ISERROR(VLOOKUP(D17,[2]アイシン室内機データ!$A$1:$F$57,3,FALSE)),"",VLOOKUP(D17,[2]アイシン室内機データ!$A$1:$F$57,3,FALSE))</f>
        <v/>
      </c>
      <c r="G17" s="66" t="str">
        <f>IF(ISERROR(E17*F17),"",(E17*F17))</f>
        <v/>
      </c>
      <c r="H17" s="66" t="str">
        <f>IF(ISERROR(VLOOKUP(D17,[2]アイシン室内機データ!$A$1:$F$57,4,FALSE)),"",VLOOKUP(D17,[2]アイシン室内機データ!$A$1:$F$57,4,FALSE))</f>
        <v/>
      </c>
      <c r="I17" s="66" t="str">
        <f t="shared" ref="I17:I25" si="2">IF(ISERROR(E17*H17),"",(E17*H17))</f>
        <v/>
      </c>
      <c r="J17" s="67" t="str">
        <f>IF(ISERROR(IF($D$10=50,VLOOKUP(D17,[2]アイシン室内機データ!$A$1:$F$57,5,FALSE),IF($D$10=60,VLOOKUP(D17,[2]アイシン室内機データ!$A$1:$F$57,6,FALSE),""))),"",IF($D$10=50,VLOOKUP(D17,[2]アイシン室内機データ!A$1:$F$57,5,FALSE),IF($D$10=60,VLOOKUP(D17,[2]アイシン室内機データ!$A$1:$F$57,6,FALSE),"")))</f>
        <v/>
      </c>
      <c r="K17" s="68" t="str">
        <f t="shared" si="0"/>
        <v/>
      </c>
      <c r="L17" s="94"/>
      <c r="M17" s="68">
        <f t="shared" si="1"/>
        <v>0</v>
      </c>
    </row>
    <row r="18" spans="1:14" ht="19" customHeight="1">
      <c r="B18" s="502"/>
      <c r="C18" s="65">
        <v>4</v>
      </c>
      <c r="D18" s="28"/>
      <c r="E18" s="29"/>
      <c r="F18" s="66" t="str">
        <f>IF(ISERROR(VLOOKUP(D18,[2]アイシン室内機データ!$A$1:$F$57,3,FALSE)),"",VLOOKUP(D18,[2]アイシン室内機データ!$A$1:$F$57,3,FALSE))</f>
        <v/>
      </c>
      <c r="G18" s="66" t="str">
        <f t="shared" ref="G18:G25" si="3">IF(ISERROR(E18*F18),"",(E18*F18))</f>
        <v/>
      </c>
      <c r="H18" s="66" t="str">
        <f>IF(ISERROR(VLOOKUP(D18,[2]アイシン室内機データ!$A$1:$F$57,4,FALSE)),"",VLOOKUP(D18,[2]アイシン室内機データ!$A$1:$F$57,4,FALSE))</f>
        <v/>
      </c>
      <c r="I18" s="66" t="str">
        <f t="shared" si="2"/>
        <v/>
      </c>
      <c r="J18" s="67" t="str">
        <f>IF(ISERROR(IF($D$10=50,VLOOKUP(D18,[2]アイシン室内機データ!$A$1:$F$57,5,FALSE),IF($D$10=60,VLOOKUP(D18,[2]アイシン室内機データ!$A$1:$F$57,6,FALSE),""))),"",IF($D$10=50,VLOOKUP(D18,[2]アイシン室内機データ!A$1:$F$57,5,FALSE),IF($D$10=60,VLOOKUP(D18,[2]アイシン室内機データ!$A$1:$F$57,6,FALSE),"")))</f>
        <v/>
      </c>
      <c r="K18" s="68" t="str">
        <f t="shared" si="0"/>
        <v/>
      </c>
      <c r="L18" s="94"/>
      <c r="M18" s="68">
        <f t="shared" si="1"/>
        <v>0</v>
      </c>
    </row>
    <row r="19" spans="1:14" ht="19" customHeight="1">
      <c r="B19" s="502"/>
      <c r="C19" s="65">
        <v>5</v>
      </c>
      <c r="D19" s="28"/>
      <c r="E19" s="29"/>
      <c r="F19" s="66" t="str">
        <f>IF(ISERROR(VLOOKUP(D19,[2]アイシン室内機データ!$A$1:$F$57,3,FALSE)),"",VLOOKUP(D19,[2]アイシン室内機データ!$A$1:$F$57,3,FALSE))</f>
        <v/>
      </c>
      <c r="G19" s="66" t="str">
        <f t="shared" si="3"/>
        <v/>
      </c>
      <c r="H19" s="66" t="str">
        <f>IF(ISERROR(VLOOKUP(D19,[2]アイシン室内機データ!$A$1:$F$57,4,FALSE)),"",VLOOKUP(D19,[2]アイシン室内機データ!$A$1:$F$57,4,FALSE))</f>
        <v/>
      </c>
      <c r="I19" s="66" t="str">
        <f t="shared" si="2"/>
        <v/>
      </c>
      <c r="J19" s="67" t="str">
        <f>IF(ISERROR(IF($D$10=50,VLOOKUP(D19,[2]アイシン室内機データ!$A$1:$F$57,5,FALSE),IF($D$10=60,VLOOKUP(D19,[2]アイシン室内機データ!$A$1:$F$57,6,FALSE),""))),"",IF($D$10=50,VLOOKUP(D19,[2]アイシン室内機データ!A$1:$F$57,5,FALSE),IF($D$10=60,VLOOKUP(D19,[2]アイシン室内機データ!$A$1:$F$57,6,FALSE),"")))</f>
        <v/>
      </c>
      <c r="K19" s="68" t="str">
        <f t="shared" si="0"/>
        <v/>
      </c>
      <c r="L19" s="94"/>
      <c r="M19" s="68">
        <f t="shared" si="1"/>
        <v>0</v>
      </c>
    </row>
    <row r="20" spans="1:14" ht="19" customHeight="1">
      <c r="B20" s="502"/>
      <c r="C20" s="65">
        <v>6</v>
      </c>
      <c r="D20" s="28"/>
      <c r="E20" s="29"/>
      <c r="F20" s="66" t="str">
        <f>IF(ISERROR(VLOOKUP(D20,[2]アイシン室内機データ!$A$1:$F$57,3,FALSE)),"",VLOOKUP(D20,[2]アイシン室内機データ!$A$1:$F$57,3,FALSE))</f>
        <v/>
      </c>
      <c r="G20" s="66" t="str">
        <f t="shared" si="3"/>
        <v/>
      </c>
      <c r="H20" s="66" t="str">
        <f>IF(ISERROR(VLOOKUP(D20,[2]アイシン室内機データ!$A$1:$F$57,4,FALSE)),"",VLOOKUP(D20,[2]アイシン室内機データ!$A$1:$F$57,4,FALSE))</f>
        <v/>
      </c>
      <c r="I20" s="66" t="str">
        <f t="shared" si="2"/>
        <v/>
      </c>
      <c r="J20" s="67" t="str">
        <f>IF(ISERROR(IF($D$10=50,VLOOKUP(D20,[2]アイシン室内機データ!$A$1:$F$57,5,FALSE),IF($D$10=60,VLOOKUP(D20,[2]アイシン室内機データ!$A$1:$F$57,6,FALSE),""))),"",IF($D$10=50,VLOOKUP(D20,[2]アイシン室内機データ!A$1:$F$57,5,FALSE),IF($D$10=60,VLOOKUP(D20,[2]アイシン室内機データ!$A$1:$F$57,6,FALSE),"")))</f>
        <v/>
      </c>
      <c r="K20" s="68" t="str">
        <f t="shared" si="0"/>
        <v/>
      </c>
      <c r="L20" s="94"/>
      <c r="M20" s="68">
        <f t="shared" si="1"/>
        <v>0</v>
      </c>
    </row>
    <row r="21" spans="1:14" ht="19" customHeight="1">
      <c r="B21" s="502"/>
      <c r="C21" s="65">
        <v>7</v>
      </c>
      <c r="D21" s="28"/>
      <c r="E21" s="29"/>
      <c r="F21" s="66" t="str">
        <f>IF(ISERROR(VLOOKUP(D21,[2]アイシン室内機データ!$A$1:$F$57,3,FALSE)),"",VLOOKUP(D21,[2]アイシン室内機データ!$A$1:$F$57,3,FALSE))</f>
        <v/>
      </c>
      <c r="G21" s="66" t="str">
        <f t="shared" si="3"/>
        <v/>
      </c>
      <c r="H21" s="66" t="str">
        <f>IF(ISERROR(VLOOKUP(D21,[2]アイシン室内機データ!$A$1:$F$57,4,FALSE)),"",VLOOKUP(D21,[2]アイシン室内機データ!$A$1:$F$57,4,FALSE))</f>
        <v/>
      </c>
      <c r="I21" s="66" t="str">
        <f t="shared" si="2"/>
        <v/>
      </c>
      <c r="J21" s="67" t="str">
        <f>IF(ISERROR(IF($D$10=50,VLOOKUP(D21,[2]アイシン室内機データ!$A$1:$F$57,5,FALSE),IF($D$10=60,VLOOKUP(D21,[2]アイシン室内機データ!$A$1:$F$57,6,FALSE),""))),"",IF($D$10=50,VLOOKUP(D21,[2]アイシン室内機データ!A$1:$F$57,5,FALSE),IF($D$10=60,VLOOKUP(D21,[2]アイシン室内機データ!$A$1:$F$57,6,FALSE),"")))</f>
        <v/>
      </c>
      <c r="K21" s="68" t="str">
        <f t="shared" si="0"/>
        <v/>
      </c>
      <c r="L21" s="94"/>
      <c r="M21" s="68">
        <f t="shared" si="1"/>
        <v>0</v>
      </c>
    </row>
    <row r="22" spans="1:14" ht="19" customHeight="1">
      <c r="B22" s="502"/>
      <c r="C22" s="65">
        <v>8</v>
      </c>
      <c r="D22" s="28"/>
      <c r="E22" s="29"/>
      <c r="F22" s="66" t="str">
        <f>IF(ISERROR(VLOOKUP(D22,[2]アイシン室内機データ!$A$1:$F$57,3,FALSE)),"",VLOOKUP(D22,[2]アイシン室内機データ!$A$1:$F$57,3,FALSE))</f>
        <v/>
      </c>
      <c r="G22" s="66" t="str">
        <f t="shared" si="3"/>
        <v/>
      </c>
      <c r="H22" s="66" t="str">
        <f>IF(ISERROR(VLOOKUP(D22,[2]アイシン室内機データ!$A$1:$F$57,4,FALSE)),"",VLOOKUP(D22,[2]アイシン室内機データ!$A$1:$F$57,4,FALSE))</f>
        <v/>
      </c>
      <c r="I22" s="66" t="str">
        <f t="shared" si="2"/>
        <v/>
      </c>
      <c r="J22" s="67" t="str">
        <f>IF(ISERROR(IF($D$10=50,VLOOKUP(D22,[2]アイシン室内機データ!$A$1:$F$57,5,FALSE),IF($D$10=60,VLOOKUP(D22,[2]アイシン室内機データ!$A$1:$F$57,6,FALSE),""))),"",IF($D$10=50,VLOOKUP(D22,[2]アイシン室内機データ!A$1:$F$57,5,FALSE),IF($D$10=60,VLOOKUP(D22,[2]アイシン室内機データ!$A$1:$F$57,6,FALSE),"")))</f>
        <v/>
      </c>
      <c r="K22" s="68" t="str">
        <f t="shared" si="0"/>
        <v/>
      </c>
      <c r="L22" s="94"/>
      <c r="M22" s="68">
        <f t="shared" si="1"/>
        <v>0</v>
      </c>
    </row>
    <row r="23" spans="1:14" ht="19" customHeight="1">
      <c r="B23" s="502"/>
      <c r="C23" s="65">
        <v>9</v>
      </c>
      <c r="D23" s="28"/>
      <c r="E23" s="29"/>
      <c r="F23" s="66" t="str">
        <f>IF(ISERROR(VLOOKUP(D23,[2]アイシン室内機データ!$A$1:$F$57,3,FALSE)),"",VLOOKUP(D23,[2]アイシン室内機データ!$A$1:$F$57,3,FALSE))</f>
        <v/>
      </c>
      <c r="G23" s="66" t="str">
        <f t="shared" si="3"/>
        <v/>
      </c>
      <c r="H23" s="66" t="str">
        <f>IF(ISERROR(VLOOKUP(D23,[2]アイシン室内機データ!$A$1:$F$57,4,FALSE)),"",VLOOKUP(D23,[2]アイシン室内機データ!$A$1:$F$57,4,FALSE))</f>
        <v/>
      </c>
      <c r="I23" s="66" t="str">
        <f t="shared" si="2"/>
        <v/>
      </c>
      <c r="J23" s="67" t="str">
        <f>IF(ISERROR(IF($D$10=50,VLOOKUP(D23,[2]アイシン室内機データ!$A$1:$F$57,5,FALSE),IF($D$10=60,VLOOKUP(D23,[2]アイシン室内機データ!$A$1:$F$57,6,FALSE),""))),"",IF($D$10=50,VLOOKUP(D23,[2]アイシン室内機データ!A$1:$F$57,5,FALSE),IF($D$10=60,VLOOKUP(D23,[2]アイシン室内機データ!$A$1:$F$57,6,FALSE),"")))</f>
        <v/>
      </c>
      <c r="K23" s="68" t="str">
        <f t="shared" si="0"/>
        <v/>
      </c>
      <c r="L23" s="94"/>
      <c r="M23" s="68">
        <f t="shared" si="1"/>
        <v>0</v>
      </c>
    </row>
    <row r="24" spans="1:14" ht="19" customHeight="1">
      <c r="B24" s="502"/>
      <c r="C24" s="65">
        <v>10</v>
      </c>
      <c r="D24" s="28"/>
      <c r="E24" s="29"/>
      <c r="F24" s="66" t="str">
        <f>IF(ISERROR(VLOOKUP(D24,[2]アイシン室内機データ!$A$1:$F$57,3,FALSE)),"",VLOOKUP(D24,[2]アイシン室内機データ!$A$1:$F$57,3,FALSE))</f>
        <v/>
      </c>
      <c r="G24" s="66" t="str">
        <f t="shared" si="3"/>
        <v/>
      </c>
      <c r="H24" s="66" t="str">
        <f>IF(ISERROR(VLOOKUP(D24,[2]アイシン室内機データ!$A$1:$F$57,4,FALSE)),"",VLOOKUP(D24,[2]アイシン室内機データ!$A$1:$F$57,4,FALSE))</f>
        <v/>
      </c>
      <c r="I24" s="66" t="str">
        <f t="shared" si="2"/>
        <v/>
      </c>
      <c r="J24" s="67" t="str">
        <f>IF(ISERROR(IF($D$10=50,VLOOKUP(D24,[2]アイシン室内機データ!$A$1:$F$57,5,FALSE),IF($D$10=60,VLOOKUP(D24,[2]アイシン室内機データ!$A$1:$F$57,6,FALSE),""))),"",IF($D$10=50,VLOOKUP(D24,[2]アイシン室内機データ!A$1:$F$57,5,FALSE),IF($D$10=60,VLOOKUP(D24,[2]アイシン室内機データ!$A$1:$F$57,6,FALSE),"")))</f>
        <v/>
      </c>
      <c r="K24" s="68" t="str">
        <f t="shared" si="0"/>
        <v/>
      </c>
      <c r="L24" s="94"/>
      <c r="M24" s="68">
        <f t="shared" si="1"/>
        <v>0</v>
      </c>
    </row>
    <row r="25" spans="1:14" ht="19" customHeight="1" thickBot="1">
      <c r="B25" s="503"/>
      <c r="C25" s="69">
        <v>11</v>
      </c>
      <c r="D25" s="30"/>
      <c r="E25" s="31"/>
      <c r="F25" s="123" t="str">
        <f>IF(ISERROR(VLOOKUP(D25,[2]アイシン室内機データ!$A$1:$F$57,3,FALSE)),"",VLOOKUP(D25,[2]アイシン室内機データ!$A$1:$F$57,3,FALSE))</f>
        <v/>
      </c>
      <c r="G25" s="123" t="str">
        <f t="shared" si="3"/>
        <v/>
      </c>
      <c r="H25" s="123" t="str">
        <f>IF(ISERROR(VLOOKUP(D25,[2]アイシン室内機データ!$A$1:$F$57,4,FALSE)),"",VLOOKUP(D25,[2]アイシン室内機データ!$A$1:$F$57,4,FALSE))</f>
        <v/>
      </c>
      <c r="I25" s="123" t="str">
        <f t="shared" si="2"/>
        <v/>
      </c>
      <c r="J25" s="77" t="str">
        <f>IF(ISERROR(IF($D$10=50,VLOOKUP(D25,[2]アイシン室内機データ!$A$1:$F$57,5,FALSE),IF($D$10=60,VLOOKUP(D25,[2]アイシン室内機データ!$A$1:$F$57,6,FALSE),""))),"",IF($D$10=50,VLOOKUP(D25,[2]アイシン室内機データ!A$1:$F$57,5,FALSE),IF($D$10=60,VLOOKUP(D25,[2]アイシン室内機データ!$A$1:$F$57,6,FALSE),"")))</f>
        <v/>
      </c>
      <c r="K25" s="124" t="str">
        <f t="shared" si="0"/>
        <v/>
      </c>
      <c r="L25" s="125"/>
      <c r="M25" s="124">
        <f t="shared" si="1"/>
        <v>0</v>
      </c>
    </row>
    <row r="26" spans="1:14" ht="20.25" customHeight="1" thickBot="1">
      <c r="B26" s="72" t="s">
        <v>17</v>
      </c>
      <c r="C26" s="73"/>
      <c r="D26" s="74"/>
      <c r="E26" s="75">
        <f>SUM(E15:E25)</f>
        <v>6</v>
      </c>
      <c r="F26" s="76"/>
      <c r="G26" s="77">
        <f t="shared" ref="G26:I26" si="4">SUM(G15:G25)</f>
        <v>54.4</v>
      </c>
      <c r="H26" s="78"/>
      <c r="I26" s="73">
        <f t="shared" si="4"/>
        <v>24.6</v>
      </c>
      <c r="J26" s="79"/>
      <c r="K26" s="80">
        <f>SUM(K15:K25)</f>
        <v>5</v>
      </c>
      <c r="L26" s="80"/>
      <c r="M26" s="80">
        <f>SUM(M15:M25)</f>
        <v>54.4</v>
      </c>
    </row>
    <row r="27" spans="1:14" ht="9" customHeight="1">
      <c r="B27" s="40"/>
    </row>
    <row r="28" spans="1:14">
      <c r="A28" s="40" t="s">
        <v>50</v>
      </c>
      <c r="B28" s="40"/>
    </row>
    <row r="29" spans="1:14">
      <c r="B29" s="40" t="s">
        <v>95</v>
      </c>
    </row>
    <row r="30" spans="1:14">
      <c r="B30" s="486" t="s">
        <v>18</v>
      </c>
      <c r="C30" s="486"/>
      <c r="D30" s="486"/>
      <c r="E30" s="493" t="s">
        <v>1</v>
      </c>
      <c r="F30" s="493"/>
      <c r="G30" s="493"/>
      <c r="H30" s="493"/>
      <c r="I30" s="493"/>
      <c r="J30" s="81"/>
      <c r="K30" s="494" t="s">
        <v>47</v>
      </c>
      <c r="L30" s="495"/>
    </row>
    <row r="31" spans="1:14">
      <c r="B31" s="496" t="s">
        <v>67</v>
      </c>
      <c r="C31" s="496"/>
      <c r="D31" s="496"/>
      <c r="E31" s="493" t="s">
        <v>72</v>
      </c>
      <c r="F31" s="493"/>
      <c r="G31" s="493"/>
      <c r="H31" s="493"/>
      <c r="I31" s="493"/>
      <c r="J31" s="81"/>
      <c r="K31" s="517" t="str">
        <f>IF(E26=0,"室内機接続可否情報入力",IF(E26&lt;4,"×",IF(E26&gt;11,"×","〇")))</f>
        <v>〇</v>
      </c>
      <c r="L31" s="518"/>
    </row>
    <row r="32" spans="1:14">
      <c r="B32" s="496" t="s">
        <v>68</v>
      </c>
      <c r="C32" s="496"/>
      <c r="D32" s="496"/>
      <c r="E32" s="519" t="s">
        <v>61</v>
      </c>
      <c r="F32" s="519"/>
      <c r="G32" s="519"/>
      <c r="H32" s="519"/>
      <c r="I32" s="519"/>
      <c r="J32" s="81"/>
      <c r="K32" s="517" t="str">
        <f>IF(G26=0,"室内機接続可否情報入力",IF(G26&lt;54,"×",IF(G26&gt;72.8,"×","〇")))</f>
        <v>〇</v>
      </c>
      <c r="L32" s="518"/>
      <c r="N32" s="82"/>
    </row>
    <row r="33" spans="2:13">
      <c r="B33" s="490" t="s">
        <v>69</v>
      </c>
      <c r="C33" s="490"/>
      <c r="D33" s="490"/>
      <c r="E33" s="83">
        <f>IF(ISERROR(VLOOKUP(D11, '[2]ブレーカー容量別突入電流、消費電力値'!A1:D4,3,FALSE)),"",VLOOKUP(D11, '[2]ブレーカー容量別突入電流、消費電力値'!A1:D4,3,FALSE))</f>
        <v>38</v>
      </c>
      <c r="F33" s="84"/>
      <c r="G33" s="84" t="s">
        <v>63</v>
      </c>
      <c r="H33" s="85"/>
      <c r="I33" s="86"/>
      <c r="J33" s="87"/>
      <c r="K33" s="520" t="str">
        <f>IF(E33="","遮断機容量を入力",IF(I26=0,"室内機接続可否情報入力",IF(I26&lt;=E33,"〇","×")))</f>
        <v>〇</v>
      </c>
      <c r="L33" s="521"/>
    </row>
    <row r="34" spans="2:13">
      <c r="B34" s="490" t="s">
        <v>70</v>
      </c>
      <c r="C34" s="490"/>
      <c r="D34" s="490"/>
      <c r="E34" s="83">
        <f>IF(ISERROR(VLOOKUP(D11, '[2]ブレーカー容量別突入電流、消費電力値'!A1:D4,4,FALSE)),"",VLOOKUP(D11, '[2]ブレーカー容量別突入電流、消費電力値'!A1:D4,4,FALSE))</f>
        <v>10</v>
      </c>
      <c r="F34" s="85"/>
      <c r="G34" s="84" t="s">
        <v>63</v>
      </c>
      <c r="H34" s="85"/>
      <c r="I34" s="86"/>
      <c r="J34" s="87"/>
      <c r="K34" s="515" t="str">
        <f>IF(E34="","遮断機容量を入力",IF(K26=0,"室内機接続可否情報もしくは周波数入力",IF(K26&lt;=E34,"〇","×")))</f>
        <v>〇</v>
      </c>
      <c r="L34" s="516"/>
    </row>
    <row r="35" spans="2:13" ht="22.5">
      <c r="B35" s="480" t="s">
        <v>50</v>
      </c>
      <c r="C35" s="481"/>
      <c r="D35" s="481"/>
      <c r="E35" s="481"/>
      <c r="F35" s="481"/>
      <c r="G35" s="481"/>
      <c r="H35" s="481"/>
      <c r="I35" s="482"/>
      <c r="J35" s="81"/>
      <c r="K35" s="483" t="str">
        <f>IF(COUNTIF(K31:L34,"〇")=4,"〇","×")</f>
        <v>〇</v>
      </c>
      <c r="L35" s="484"/>
    </row>
    <row r="36" spans="2:13">
      <c r="B36" s="88"/>
    </row>
    <row r="37" spans="2:13">
      <c r="B37" s="40" t="s">
        <v>75</v>
      </c>
    </row>
    <row r="38" spans="2:13">
      <c r="B38" s="485" t="s">
        <v>18</v>
      </c>
      <c r="C38" s="485"/>
      <c r="D38" s="485"/>
      <c r="E38" s="485" t="s">
        <v>1</v>
      </c>
      <c r="F38" s="485"/>
      <c r="G38" s="485"/>
      <c r="H38" s="485"/>
      <c r="I38" s="485"/>
      <c r="J38" s="81"/>
      <c r="K38" s="485" t="s">
        <v>47</v>
      </c>
      <c r="L38" s="485"/>
      <c r="M38" s="485"/>
    </row>
    <row r="39" spans="2:13" ht="72" customHeight="1">
      <c r="B39" s="486" t="s">
        <v>80</v>
      </c>
      <c r="C39" s="486"/>
      <c r="D39" s="486"/>
      <c r="E39" s="487" t="s">
        <v>83</v>
      </c>
      <c r="F39" s="488"/>
      <c r="G39" s="488"/>
      <c r="H39" s="488"/>
      <c r="I39" s="488"/>
      <c r="J39" s="81"/>
      <c r="K39" s="489" t="str">
        <f>IF(K35="×","×",IF(M26=0,"室内機接続可否情報入力",IF(M26&gt;56,'[2]室内機情報など（消さない）'!H6,"〇")))</f>
        <v>〇</v>
      </c>
      <c r="L39" s="489"/>
      <c r="M39" s="489"/>
    </row>
    <row r="40" spans="2:13" ht="21" customHeight="1">
      <c r="B40" s="85"/>
      <c r="C40" s="85"/>
      <c r="D40" s="85"/>
      <c r="E40" s="89"/>
      <c r="F40" s="90"/>
      <c r="G40" s="90"/>
      <c r="H40" s="90"/>
      <c r="I40" s="90"/>
      <c r="K40" s="91"/>
      <c r="L40" s="91"/>
    </row>
    <row r="41" spans="2:13" ht="21" customHeight="1" thickBot="1">
      <c r="B41" s="53"/>
      <c r="C41" s="53"/>
      <c r="D41" s="53"/>
      <c r="E41" s="89"/>
      <c r="F41" s="90"/>
      <c r="G41" s="90"/>
      <c r="H41" s="90"/>
      <c r="I41" s="90"/>
      <c r="K41" s="91"/>
      <c r="L41" s="91"/>
    </row>
    <row r="42" spans="2:13" ht="64.5" customHeight="1" thickBot="1">
      <c r="B42" s="475" t="s">
        <v>76</v>
      </c>
      <c r="C42" s="476"/>
      <c r="D42" s="477"/>
      <c r="E42" s="478" t="str">
        <f>IF(AND(K35="〇",K39="〇"),'[2]室内機情報など（消さない）'!I6,IF(AND(K35="〇",K39='[2]室内機情報など（消さない）'!H6),'[2]室内機情報など（消さない）'!I7,"×"))</f>
        <v>〇　室内機入力欄の緑色ハッチングの全ての室内機が補助対象です。</v>
      </c>
      <c r="F42" s="478"/>
      <c r="G42" s="478"/>
      <c r="H42" s="478"/>
      <c r="I42" s="478"/>
      <c r="J42" s="478"/>
      <c r="K42" s="478"/>
      <c r="L42" s="478"/>
      <c r="M42" s="479"/>
    </row>
  </sheetData>
  <sheetProtection algorithmName="SHA-512" hashValue="vohmK8VtwxaeBorJXiUnmTvnsr7xRbQ5I6PsUjwQOdQEQk+S/L5cBKHDnIeIX9omzfQfHTG384y7UpByz8sjgg==" saltValue="GFBeDJs6Nw8qb/wSWg5GPg==" spinCount="100000" sheet="1" objects="1" scenarios="1"/>
  <mergeCells count="29">
    <mergeCell ref="B15:B25"/>
    <mergeCell ref="A4:L4"/>
    <mergeCell ref="B10:C10"/>
    <mergeCell ref="G10:I10"/>
    <mergeCell ref="B11:C11"/>
    <mergeCell ref="B14:C14"/>
    <mergeCell ref="B34:D34"/>
    <mergeCell ref="K34:L34"/>
    <mergeCell ref="B30:D30"/>
    <mergeCell ref="E30:I30"/>
    <mergeCell ref="K30:L30"/>
    <mergeCell ref="B31:D31"/>
    <mergeCell ref="E31:I31"/>
    <mergeCell ref="K31:L31"/>
    <mergeCell ref="B32:D32"/>
    <mergeCell ref="E32:I32"/>
    <mergeCell ref="K32:L32"/>
    <mergeCell ref="B33:D33"/>
    <mergeCell ref="K33:L33"/>
    <mergeCell ref="B42:D42"/>
    <mergeCell ref="E42:M42"/>
    <mergeCell ref="B35:I35"/>
    <mergeCell ref="K35:L35"/>
    <mergeCell ref="B38:D38"/>
    <mergeCell ref="E38:I38"/>
    <mergeCell ref="K38:M38"/>
    <mergeCell ref="B39:D39"/>
    <mergeCell ref="E39:I39"/>
    <mergeCell ref="K39:M39"/>
  </mergeCells>
  <phoneticPr fontId="1"/>
  <conditionalFormatting sqref="D15:M25">
    <cfRule type="expression" dxfId="0" priority="1">
      <formula>AND($K$35="〇",$M$26&lt;=56,$L15="〇")</formula>
    </cfRule>
  </conditionalFormatting>
  <dataValidations count="5">
    <dataValidation type="whole" allowBlank="1" showInputMessage="1" showErrorMessage="1" sqref="E15" xr:uid="{E60EC4FC-B7BF-4F58-A10A-3D6DCE647FD2}">
      <formula1>1</formula1>
      <formula2>11</formula2>
    </dataValidation>
    <dataValidation type="list" allowBlank="1" showInputMessage="1" showErrorMessage="1" sqref="D10" xr:uid="{559ECA67-C104-44F9-9BBE-E8D1E2A15831}">
      <formula1>周波数</formula1>
    </dataValidation>
    <dataValidation type="list" allowBlank="1" showInputMessage="1" showErrorMessage="1" sqref="D11" xr:uid="{C14EC76E-2086-4376-8CD8-4665687C383D}">
      <formula1>遮断器</formula1>
    </dataValidation>
    <dataValidation type="list" allowBlank="1" showInputMessage="1" showErrorMessage="1" sqref="F9" xr:uid="{C42A76CF-C05A-4A48-8712-B0AC074174E5}">
      <formula1>空調運転</formula1>
    </dataValidation>
    <dataValidation type="list" allowBlank="1" showInputMessage="1" showErrorMessage="1" sqref="L15:L25" xr:uid="{E52C7B41-DB68-4552-8E9A-ED09C95CC681}">
      <formula1>避難所利用</formula1>
    </dataValidation>
  </dataValidations>
  <pageMargins left="0.82677165354330717" right="0.23622047244094491" top="0.74803149606299213" bottom="0.74803149606299213" header="0.31496062992125984" footer="0.31496062992125984"/>
  <pageSetup paperSize="9" scale="63"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BD683-1B9A-4B5C-9C59-784ED3102672}">
  <dimension ref="A1:I43"/>
  <sheetViews>
    <sheetView showGridLines="0" workbookViewId="0">
      <pane ySplit="750" topLeftCell="A7" activePane="bottomLeft"/>
      <selection activeCell="H1" sqref="H1"/>
      <selection pane="bottomLeft" activeCell="E24" sqref="E24"/>
    </sheetView>
  </sheetViews>
  <sheetFormatPr defaultColWidth="19.1796875" defaultRowHeight="13"/>
  <cols>
    <col min="1" max="1" width="19.1796875" style="34"/>
    <col min="2" max="2" width="26.81640625" style="34" customWidth="1"/>
    <col min="3" max="16384" width="19.1796875" style="34"/>
  </cols>
  <sheetData>
    <row r="1" spans="1:9">
      <c r="A1" s="153" t="s">
        <v>248</v>
      </c>
      <c r="B1" s="154" t="s">
        <v>249</v>
      </c>
      <c r="C1" s="154" t="s">
        <v>250</v>
      </c>
      <c r="D1" s="154" t="s">
        <v>251</v>
      </c>
      <c r="E1" s="154" t="s">
        <v>252</v>
      </c>
      <c r="F1" s="155" t="s">
        <v>253</v>
      </c>
    </row>
    <row r="2" spans="1:9">
      <c r="A2" s="156" t="s">
        <v>254</v>
      </c>
      <c r="B2" s="157" t="s">
        <v>25</v>
      </c>
      <c r="C2" s="157">
        <v>4.5</v>
      </c>
      <c r="D2" s="157">
        <v>4.2</v>
      </c>
      <c r="E2" s="157">
        <v>0.3</v>
      </c>
      <c r="F2" s="158">
        <v>0.3</v>
      </c>
    </row>
    <row r="3" spans="1:9">
      <c r="A3" s="156" t="s">
        <v>255</v>
      </c>
      <c r="B3" s="157" t="s">
        <v>25</v>
      </c>
      <c r="C3" s="157">
        <v>5.6</v>
      </c>
      <c r="D3" s="157">
        <v>4.2</v>
      </c>
      <c r="E3" s="157">
        <v>0.3</v>
      </c>
      <c r="F3" s="158">
        <v>0.3</v>
      </c>
      <c r="H3" s="159"/>
      <c r="I3" s="159"/>
    </row>
    <row r="4" spans="1:9">
      <c r="A4" s="156" t="s">
        <v>256</v>
      </c>
      <c r="B4" s="157" t="s">
        <v>25</v>
      </c>
      <c r="C4" s="157">
        <v>7.1</v>
      </c>
      <c r="D4" s="157">
        <v>4.2</v>
      </c>
      <c r="E4" s="157">
        <v>0.5</v>
      </c>
      <c r="F4" s="158">
        <v>0.5</v>
      </c>
      <c r="H4" s="160"/>
      <c r="I4" s="161"/>
    </row>
    <row r="5" spans="1:9">
      <c r="A5" s="156" t="s">
        <v>257</v>
      </c>
      <c r="B5" s="157" t="s">
        <v>25</v>
      </c>
      <c r="C5" s="157">
        <v>8</v>
      </c>
      <c r="D5" s="157">
        <v>4.2</v>
      </c>
      <c r="E5" s="157">
        <v>0.7</v>
      </c>
      <c r="F5" s="158">
        <v>0.7</v>
      </c>
    </row>
    <row r="6" spans="1:9">
      <c r="A6" s="156" t="s">
        <v>258</v>
      </c>
      <c r="B6" s="157" t="s">
        <v>25</v>
      </c>
      <c r="C6" s="157">
        <v>9</v>
      </c>
      <c r="D6" s="157">
        <v>4.2</v>
      </c>
      <c r="E6" s="157">
        <v>0.7</v>
      </c>
      <c r="F6" s="158">
        <v>0.7</v>
      </c>
    </row>
    <row r="7" spans="1:9">
      <c r="A7" s="156" t="s">
        <v>259</v>
      </c>
      <c r="B7" s="157" t="s">
        <v>25</v>
      </c>
      <c r="C7" s="157">
        <v>11.2</v>
      </c>
      <c r="D7" s="157">
        <v>4.2</v>
      </c>
      <c r="E7" s="157">
        <v>1.1000000000000001</v>
      </c>
      <c r="F7" s="158">
        <v>1.1000000000000001</v>
      </c>
    </row>
    <row r="8" spans="1:9">
      <c r="A8" s="156" t="s">
        <v>260</v>
      </c>
      <c r="B8" s="157" t="s">
        <v>25</v>
      </c>
      <c r="C8" s="157">
        <v>14</v>
      </c>
      <c r="D8" s="157">
        <v>4.2</v>
      </c>
      <c r="E8" s="157">
        <v>1.2</v>
      </c>
      <c r="F8" s="158">
        <v>1.2</v>
      </c>
    </row>
    <row r="9" spans="1:9" ht="13.5" thickBot="1">
      <c r="A9" s="162" t="s">
        <v>261</v>
      </c>
      <c r="B9" s="163" t="s">
        <v>25</v>
      </c>
      <c r="C9" s="163">
        <v>16</v>
      </c>
      <c r="D9" s="163">
        <v>4.2</v>
      </c>
      <c r="E9" s="163">
        <v>1.3</v>
      </c>
      <c r="F9" s="164">
        <v>1.3</v>
      </c>
    </row>
    <row r="10" spans="1:9">
      <c r="A10" s="165" t="s">
        <v>262</v>
      </c>
      <c r="B10" s="166" t="s">
        <v>27</v>
      </c>
      <c r="C10" s="166">
        <v>4.5</v>
      </c>
      <c r="D10" s="166">
        <v>4.2</v>
      </c>
      <c r="E10" s="166">
        <v>0.3</v>
      </c>
      <c r="F10" s="167">
        <v>0.3</v>
      </c>
    </row>
    <row r="11" spans="1:9">
      <c r="A11" s="156" t="s">
        <v>263</v>
      </c>
      <c r="B11" s="157" t="s">
        <v>27</v>
      </c>
      <c r="C11" s="157">
        <v>5.6</v>
      </c>
      <c r="D11" s="157">
        <v>4.2</v>
      </c>
      <c r="E11" s="157">
        <v>0.3</v>
      </c>
      <c r="F11" s="158">
        <v>0.3</v>
      </c>
    </row>
    <row r="12" spans="1:9">
      <c r="A12" s="156" t="s">
        <v>264</v>
      </c>
      <c r="B12" s="157" t="s">
        <v>27</v>
      </c>
      <c r="C12" s="157">
        <v>7.1</v>
      </c>
      <c r="D12" s="157">
        <v>4.2</v>
      </c>
      <c r="E12" s="157">
        <v>0.4</v>
      </c>
      <c r="F12" s="158">
        <v>0.4</v>
      </c>
    </row>
    <row r="13" spans="1:9">
      <c r="A13" s="156" t="s">
        <v>265</v>
      </c>
      <c r="B13" s="157" t="s">
        <v>27</v>
      </c>
      <c r="C13" s="157">
        <v>8</v>
      </c>
      <c r="D13" s="157">
        <v>4.2</v>
      </c>
      <c r="E13" s="157">
        <v>0.5</v>
      </c>
      <c r="F13" s="158">
        <v>0.5</v>
      </c>
    </row>
    <row r="14" spans="1:9">
      <c r="A14" s="156" t="s">
        <v>266</v>
      </c>
      <c r="B14" s="157" t="s">
        <v>27</v>
      </c>
      <c r="C14" s="157">
        <v>9</v>
      </c>
      <c r="D14" s="157">
        <v>4.2</v>
      </c>
      <c r="E14" s="157">
        <v>0.8</v>
      </c>
      <c r="F14" s="158">
        <v>0.8</v>
      </c>
    </row>
    <row r="15" spans="1:9">
      <c r="A15" s="156" t="s">
        <v>267</v>
      </c>
      <c r="B15" s="157" t="s">
        <v>27</v>
      </c>
      <c r="C15" s="157">
        <v>11.2</v>
      </c>
      <c r="D15" s="157">
        <v>4.2</v>
      </c>
      <c r="E15" s="157">
        <v>1.3</v>
      </c>
      <c r="F15" s="158">
        <v>1.3</v>
      </c>
    </row>
    <row r="16" spans="1:9">
      <c r="A16" s="156" t="s">
        <v>268</v>
      </c>
      <c r="B16" s="157" t="s">
        <v>27</v>
      </c>
      <c r="C16" s="168">
        <v>14</v>
      </c>
      <c r="D16" s="157">
        <v>4.2</v>
      </c>
      <c r="E16" s="157">
        <v>1.3</v>
      </c>
      <c r="F16" s="158">
        <v>1.3</v>
      </c>
    </row>
    <row r="17" spans="1:6" ht="13.5" thickBot="1">
      <c r="A17" s="162" t="s">
        <v>269</v>
      </c>
      <c r="B17" s="163" t="s">
        <v>27</v>
      </c>
      <c r="C17" s="169">
        <v>16</v>
      </c>
      <c r="D17" s="163">
        <v>4.2</v>
      </c>
      <c r="E17" s="163">
        <v>1.3</v>
      </c>
      <c r="F17" s="164">
        <v>1.3</v>
      </c>
    </row>
    <row r="18" spans="1:6">
      <c r="A18" s="170" t="s">
        <v>270</v>
      </c>
      <c r="B18" s="171" t="s">
        <v>33</v>
      </c>
      <c r="C18" s="172">
        <v>4.5</v>
      </c>
      <c r="D18" s="173" t="s">
        <v>271</v>
      </c>
      <c r="E18" s="171">
        <v>0.4</v>
      </c>
      <c r="F18" s="174">
        <v>0.4</v>
      </c>
    </row>
    <row r="19" spans="1:6">
      <c r="A19" s="175" t="s">
        <v>272</v>
      </c>
      <c r="B19" s="176" t="s">
        <v>32</v>
      </c>
      <c r="C19" s="177">
        <v>5.6</v>
      </c>
      <c r="D19" s="178" t="s">
        <v>273</v>
      </c>
      <c r="E19" s="176">
        <v>0.6</v>
      </c>
      <c r="F19" s="179">
        <v>0.6</v>
      </c>
    </row>
    <row r="20" spans="1:6" ht="13.5" thickBot="1">
      <c r="A20" s="180" t="s">
        <v>274</v>
      </c>
      <c r="B20" s="181" t="s">
        <v>32</v>
      </c>
      <c r="C20" s="182">
        <v>7.1</v>
      </c>
      <c r="D20" s="183" t="s">
        <v>273</v>
      </c>
      <c r="E20" s="181">
        <v>0.6</v>
      </c>
      <c r="F20" s="184">
        <v>0.6</v>
      </c>
    </row>
    <row r="21" spans="1:6">
      <c r="A21" s="185" t="s">
        <v>275</v>
      </c>
      <c r="B21" s="186" t="s">
        <v>29</v>
      </c>
      <c r="C21" s="187">
        <v>4.5</v>
      </c>
      <c r="D21" s="186">
        <v>4.2</v>
      </c>
      <c r="E21" s="186">
        <v>0.3</v>
      </c>
      <c r="F21" s="188">
        <v>0.3</v>
      </c>
    </row>
    <row r="22" spans="1:6">
      <c r="A22" s="189" t="s">
        <v>276</v>
      </c>
      <c r="B22" s="190" t="s">
        <v>29</v>
      </c>
      <c r="C22" s="191">
        <v>5.6</v>
      </c>
      <c r="D22" s="190">
        <v>4.2</v>
      </c>
      <c r="E22" s="190">
        <v>0.4</v>
      </c>
      <c r="F22" s="192">
        <v>0.4</v>
      </c>
    </row>
    <row r="23" spans="1:6">
      <c r="A23" s="189" t="s">
        <v>277</v>
      </c>
      <c r="B23" s="190" t="s">
        <v>29</v>
      </c>
      <c r="C23" s="191">
        <v>7.1</v>
      </c>
      <c r="D23" s="190">
        <v>4.2</v>
      </c>
      <c r="E23" s="190">
        <v>0.4</v>
      </c>
      <c r="F23" s="192">
        <v>0.4</v>
      </c>
    </row>
    <row r="24" spans="1:6">
      <c r="A24" s="189" t="s">
        <v>278</v>
      </c>
      <c r="B24" s="190" t="s">
        <v>29</v>
      </c>
      <c r="C24" s="191">
        <v>8</v>
      </c>
      <c r="D24" s="190">
        <v>4.2</v>
      </c>
      <c r="E24" s="190">
        <v>0.5</v>
      </c>
      <c r="F24" s="192">
        <v>0.5</v>
      </c>
    </row>
    <row r="25" spans="1:6">
      <c r="A25" s="189" t="s">
        <v>279</v>
      </c>
      <c r="B25" s="190" t="s">
        <v>29</v>
      </c>
      <c r="C25" s="191">
        <v>9</v>
      </c>
      <c r="D25" s="190">
        <v>8.1</v>
      </c>
      <c r="E25" s="190">
        <v>0.6</v>
      </c>
      <c r="F25" s="192">
        <v>0.6</v>
      </c>
    </row>
    <row r="26" spans="1:6">
      <c r="A26" s="189" t="s">
        <v>280</v>
      </c>
      <c r="B26" s="190" t="s">
        <v>29</v>
      </c>
      <c r="C26" s="191">
        <v>11.2</v>
      </c>
      <c r="D26" s="190">
        <v>8.1</v>
      </c>
      <c r="E26" s="190">
        <v>0.6</v>
      </c>
      <c r="F26" s="192">
        <v>0.6</v>
      </c>
    </row>
    <row r="27" spans="1:6">
      <c r="A27" s="189" t="s">
        <v>281</v>
      </c>
      <c r="B27" s="190" t="s">
        <v>29</v>
      </c>
      <c r="C27" s="191">
        <v>14</v>
      </c>
      <c r="D27" s="190">
        <v>8.1</v>
      </c>
      <c r="E27" s="190">
        <v>0.9</v>
      </c>
      <c r="F27" s="192">
        <v>0.9</v>
      </c>
    </row>
    <row r="28" spans="1:6" ht="13.5" thickBot="1">
      <c r="A28" s="193" t="s">
        <v>282</v>
      </c>
      <c r="B28" s="194" t="s">
        <v>29</v>
      </c>
      <c r="C28" s="195">
        <v>16</v>
      </c>
      <c r="D28" s="194">
        <v>8.1</v>
      </c>
      <c r="E28" s="194">
        <v>1.2</v>
      </c>
      <c r="F28" s="196">
        <v>1.2</v>
      </c>
    </row>
    <row r="29" spans="1:6">
      <c r="A29" s="165" t="s">
        <v>283</v>
      </c>
      <c r="B29" s="166" t="s">
        <v>284</v>
      </c>
      <c r="C29" s="197">
        <v>4.5</v>
      </c>
      <c r="D29" s="166">
        <v>4.05</v>
      </c>
      <c r="E29" s="166">
        <v>0.6</v>
      </c>
      <c r="F29" s="167">
        <v>0.6</v>
      </c>
    </row>
    <row r="30" spans="1:6">
      <c r="A30" s="156" t="s">
        <v>285</v>
      </c>
      <c r="B30" s="157" t="s">
        <v>284</v>
      </c>
      <c r="C30" s="168">
        <v>5.6</v>
      </c>
      <c r="D30" s="157">
        <v>4.05</v>
      </c>
      <c r="E30" s="157">
        <v>0.6</v>
      </c>
      <c r="F30" s="158">
        <v>0.6</v>
      </c>
    </row>
    <row r="31" spans="1:6">
      <c r="A31" s="156" t="s">
        <v>286</v>
      </c>
      <c r="B31" s="157" t="s">
        <v>284</v>
      </c>
      <c r="C31" s="168">
        <v>7.1</v>
      </c>
      <c r="D31" s="157">
        <v>4.05</v>
      </c>
      <c r="E31" s="157">
        <v>0.6</v>
      </c>
      <c r="F31" s="158">
        <v>0.6</v>
      </c>
    </row>
    <row r="32" spans="1:6">
      <c r="A32" s="156" t="s">
        <v>287</v>
      </c>
      <c r="B32" s="157" t="s">
        <v>284</v>
      </c>
      <c r="C32" s="168">
        <v>8</v>
      </c>
      <c r="D32" s="157">
        <v>4.05</v>
      </c>
      <c r="E32" s="157">
        <v>0.6</v>
      </c>
      <c r="F32" s="158">
        <v>0.6</v>
      </c>
    </row>
    <row r="33" spans="1:6">
      <c r="A33" s="156" t="s">
        <v>288</v>
      </c>
      <c r="B33" s="157" t="s">
        <v>284</v>
      </c>
      <c r="C33" s="168">
        <v>9</v>
      </c>
      <c r="D33" s="157">
        <v>4.05</v>
      </c>
      <c r="E33" s="157">
        <v>1.2</v>
      </c>
      <c r="F33" s="158">
        <v>1.2</v>
      </c>
    </row>
    <row r="34" spans="1:6">
      <c r="A34" s="156" t="s">
        <v>289</v>
      </c>
      <c r="B34" s="157" t="s">
        <v>284</v>
      </c>
      <c r="C34" s="168">
        <v>11.2</v>
      </c>
      <c r="D34" s="157">
        <v>4.05</v>
      </c>
      <c r="E34" s="157">
        <v>1.3</v>
      </c>
      <c r="F34" s="158">
        <v>1.3</v>
      </c>
    </row>
    <row r="35" spans="1:6">
      <c r="A35" s="156" t="s">
        <v>290</v>
      </c>
      <c r="B35" s="157" t="s">
        <v>284</v>
      </c>
      <c r="C35" s="168">
        <v>14</v>
      </c>
      <c r="D35" s="157">
        <v>8.1</v>
      </c>
      <c r="E35" s="168">
        <v>1</v>
      </c>
      <c r="F35" s="198">
        <v>1</v>
      </c>
    </row>
    <row r="36" spans="1:6" ht="13.5" thickBot="1">
      <c r="A36" s="162" t="s">
        <v>291</v>
      </c>
      <c r="B36" s="163" t="s">
        <v>284</v>
      </c>
      <c r="C36" s="169">
        <v>16</v>
      </c>
      <c r="D36" s="163">
        <v>8.1</v>
      </c>
      <c r="E36" s="163">
        <v>1.6</v>
      </c>
      <c r="F36" s="164">
        <v>1.6</v>
      </c>
    </row>
    <row r="37" spans="1:6">
      <c r="A37" s="170" t="s">
        <v>292</v>
      </c>
      <c r="B37" s="171" t="s">
        <v>293</v>
      </c>
      <c r="C37" s="172">
        <v>4.5</v>
      </c>
      <c r="D37" s="173" t="s">
        <v>294</v>
      </c>
      <c r="E37" s="171">
        <v>1.2</v>
      </c>
      <c r="F37" s="174">
        <v>1.2</v>
      </c>
    </row>
    <row r="38" spans="1:6">
      <c r="A38" s="175" t="s">
        <v>295</v>
      </c>
      <c r="B38" s="176" t="s">
        <v>296</v>
      </c>
      <c r="C38" s="177">
        <v>5.6</v>
      </c>
      <c r="D38" s="178" t="s">
        <v>297</v>
      </c>
      <c r="E38" s="176">
        <v>1.2</v>
      </c>
      <c r="F38" s="179">
        <v>1.2</v>
      </c>
    </row>
    <row r="39" spans="1:6">
      <c r="A39" s="175" t="s">
        <v>298</v>
      </c>
      <c r="B39" s="176" t="s">
        <v>296</v>
      </c>
      <c r="C39" s="177">
        <v>7.1</v>
      </c>
      <c r="D39" s="178" t="s">
        <v>297</v>
      </c>
      <c r="E39" s="176">
        <v>1.5</v>
      </c>
      <c r="F39" s="179">
        <v>1.5</v>
      </c>
    </row>
    <row r="40" spans="1:6">
      <c r="A40" s="175" t="s">
        <v>299</v>
      </c>
      <c r="B40" s="176" t="s">
        <v>296</v>
      </c>
      <c r="C40" s="177">
        <v>9</v>
      </c>
      <c r="D40" s="178" t="s">
        <v>297</v>
      </c>
      <c r="E40" s="176">
        <v>2.2000000000000002</v>
      </c>
      <c r="F40" s="179">
        <v>2.2000000000000002</v>
      </c>
    </row>
    <row r="41" spans="1:6">
      <c r="A41" s="175" t="s">
        <v>300</v>
      </c>
      <c r="B41" s="176" t="s">
        <v>296</v>
      </c>
      <c r="C41" s="177">
        <v>11.2</v>
      </c>
      <c r="D41" s="178" t="s">
        <v>297</v>
      </c>
      <c r="E41" s="176">
        <v>2.4</v>
      </c>
      <c r="F41" s="179">
        <v>2.4</v>
      </c>
    </row>
    <row r="42" spans="1:6">
      <c r="A42" s="175" t="s">
        <v>301</v>
      </c>
      <c r="B42" s="176" t="s">
        <v>296</v>
      </c>
      <c r="C42" s="177">
        <v>14</v>
      </c>
      <c r="D42" s="178" t="s">
        <v>297</v>
      </c>
      <c r="E42" s="176">
        <v>2.9</v>
      </c>
      <c r="F42" s="179">
        <v>2.9</v>
      </c>
    </row>
    <row r="43" spans="1:6" ht="13.5" thickBot="1">
      <c r="A43" s="180" t="s">
        <v>302</v>
      </c>
      <c r="B43" s="181" t="s">
        <v>296</v>
      </c>
      <c r="C43" s="182">
        <v>16</v>
      </c>
      <c r="D43" s="183" t="s">
        <v>297</v>
      </c>
      <c r="E43" s="181">
        <v>2.9</v>
      </c>
      <c r="F43" s="184">
        <v>2.9</v>
      </c>
    </row>
  </sheetData>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11B53-E444-4946-8E15-6B50E5F5124A}">
  <dimension ref="A1"/>
  <sheetViews>
    <sheetView showGridLines="0" workbookViewId="0">
      <selection activeCell="C11" sqref="C11:H11"/>
    </sheetView>
  </sheetViews>
  <sheetFormatPr defaultRowHeight="13"/>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5C261-CC51-455A-BDA6-2AF6423FE263}">
  <dimension ref="A1:F57"/>
  <sheetViews>
    <sheetView workbookViewId="0">
      <selection activeCell="C11" sqref="C11:H11"/>
    </sheetView>
  </sheetViews>
  <sheetFormatPr defaultRowHeight="13"/>
  <cols>
    <col min="1" max="1" width="14.08984375" customWidth="1"/>
    <col min="2" max="2" width="23.81640625" customWidth="1"/>
    <col min="3" max="3" width="18.54296875" customWidth="1"/>
    <col min="4" max="5" width="14.08984375" customWidth="1"/>
    <col min="6" max="6" width="17.6328125" customWidth="1"/>
  </cols>
  <sheetData>
    <row r="1" spans="1:6">
      <c r="A1" s="2" t="s">
        <v>0</v>
      </c>
      <c r="B1" s="2" t="s">
        <v>24</v>
      </c>
      <c r="C1" s="2" t="s">
        <v>20</v>
      </c>
      <c r="D1" s="2" t="s">
        <v>21</v>
      </c>
      <c r="E1" s="2" t="s">
        <v>22</v>
      </c>
      <c r="F1" s="3" t="s">
        <v>23</v>
      </c>
    </row>
    <row r="2" spans="1:6">
      <c r="A2" s="9" t="s">
        <v>110</v>
      </c>
      <c r="B2" s="9" t="s">
        <v>29</v>
      </c>
      <c r="C2" s="9">
        <v>11.2</v>
      </c>
      <c r="D2" s="22">
        <v>7.4</v>
      </c>
      <c r="E2" s="9">
        <v>0.6</v>
      </c>
      <c r="F2" s="21">
        <v>0.6</v>
      </c>
    </row>
    <row r="3" spans="1:6">
      <c r="A3" s="9" t="s">
        <v>111</v>
      </c>
      <c r="B3" s="9" t="s">
        <v>29</v>
      </c>
      <c r="C3" s="9">
        <v>14</v>
      </c>
      <c r="D3" s="22">
        <v>7.4</v>
      </c>
      <c r="E3" s="9">
        <v>0.9</v>
      </c>
      <c r="F3" s="21">
        <v>0.9</v>
      </c>
    </row>
    <row r="4" spans="1:6">
      <c r="A4" s="9" t="s">
        <v>112</v>
      </c>
      <c r="B4" s="9" t="s">
        <v>29</v>
      </c>
      <c r="C4" s="9">
        <v>16</v>
      </c>
      <c r="D4" s="22">
        <v>7.4</v>
      </c>
      <c r="E4" s="9">
        <v>1.2</v>
      </c>
      <c r="F4" s="21">
        <v>1.2</v>
      </c>
    </row>
    <row r="5" spans="1:6">
      <c r="A5" s="9" t="s">
        <v>113</v>
      </c>
      <c r="B5" s="9" t="s">
        <v>30</v>
      </c>
      <c r="C5" s="9">
        <v>4.5</v>
      </c>
      <c r="D5" s="9">
        <v>3.8</v>
      </c>
      <c r="E5" s="9">
        <v>0.3</v>
      </c>
      <c r="F5" s="21">
        <v>0.3</v>
      </c>
    </row>
    <row r="6" spans="1:6">
      <c r="A6" s="9" t="s">
        <v>114</v>
      </c>
      <c r="B6" s="9" t="s">
        <v>29</v>
      </c>
      <c r="C6" s="9">
        <v>5.6</v>
      </c>
      <c r="D6" s="9">
        <v>3.8</v>
      </c>
      <c r="E6" s="9">
        <v>0.4</v>
      </c>
      <c r="F6" s="21">
        <v>0.4</v>
      </c>
    </row>
    <row r="7" spans="1:6">
      <c r="A7" s="9" t="s">
        <v>115</v>
      </c>
      <c r="B7" s="9" t="s">
        <v>29</v>
      </c>
      <c r="C7" s="9">
        <v>7.1</v>
      </c>
      <c r="D7" s="9">
        <v>3.8</v>
      </c>
      <c r="E7" s="9">
        <v>0.4</v>
      </c>
      <c r="F7" s="21">
        <v>0.4</v>
      </c>
    </row>
    <row r="8" spans="1:6">
      <c r="A8" s="9" t="s">
        <v>116</v>
      </c>
      <c r="B8" s="9" t="s">
        <v>29</v>
      </c>
      <c r="C8" s="9">
        <v>8</v>
      </c>
      <c r="D8" s="9">
        <v>3.8</v>
      </c>
      <c r="E8" s="9">
        <v>0.5</v>
      </c>
      <c r="F8" s="21">
        <v>0.5</v>
      </c>
    </row>
    <row r="9" spans="1:6">
      <c r="A9" s="9" t="s">
        <v>117</v>
      </c>
      <c r="B9" s="9" t="s">
        <v>29</v>
      </c>
      <c r="C9" s="9">
        <v>9</v>
      </c>
      <c r="D9" s="22">
        <v>7.4</v>
      </c>
      <c r="E9" s="9">
        <v>0.6</v>
      </c>
      <c r="F9" s="21">
        <v>0.6</v>
      </c>
    </row>
    <row r="10" spans="1:6">
      <c r="A10" s="9" t="s">
        <v>118</v>
      </c>
      <c r="B10" s="9" t="s">
        <v>27</v>
      </c>
      <c r="C10" s="9">
        <v>11.2</v>
      </c>
      <c r="D10" s="9">
        <v>3.8</v>
      </c>
      <c r="E10" s="22">
        <v>1.3</v>
      </c>
      <c r="F10" s="23">
        <v>1.3</v>
      </c>
    </row>
    <row r="11" spans="1:6">
      <c r="A11" s="9" t="s">
        <v>119</v>
      </c>
      <c r="B11" s="9" t="s">
        <v>25</v>
      </c>
      <c r="C11" s="9">
        <v>11.2</v>
      </c>
      <c r="D11" s="9">
        <v>3.8</v>
      </c>
      <c r="E11" s="9">
        <v>1.1000000000000001</v>
      </c>
      <c r="F11" s="21">
        <v>1.1000000000000001</v>
      </c>
    </row>
    <row r="12" spans="1:6">
      <c r="A12" s="9" t="s">
        <v>121</v>
      </c>
      <c r="B12" s="9" t="s">
        <v>27</v>
      </c>
      <c r="C12" s="9">
        <v>14</v>
      </c>
      <c r="D12" s="9">
        <v>3.8</v>
      </c>
      <c r="E12" s="22">
        <v>1.3</v>
      </c>
      <c r="F12" s="23">
        <v>1.3</v>
      </c>
    </row>
    <row r="13" spans="1:6">
      <c r="A13" s="9" t="s">
        <v>120</v>
      </c>
      <c r="B13" s="9" t="s">
        <v>25</v>
      </c>
      <c r="C13" s="9">
        <v>14</v>
      </c>
      <c r="D13" s="9">
        <v>3.8</v>
      </c>
      <c r="E13" s="9">
        <v>1.2</v>
      </c>
      <c r="F13" s="21">
        <v>1.2</v>
      </c>
    </row>
    <row r="14" spans="1:6">
      <c r="A14" s="9" t="s">
        <v>122</v>
      </c>
      <c r="B14" s="9" t="s">
        <v>27</v>
      </c>
      <c r="C14" s="9">
        <v>16</v>
      </c>
      <c r="D14" s="9">
        <v>3.8</v>
      </c>
      <c r="E14" s="9">
        <v>1.3</v>
      </c>
      <c r="F14" s="21">
        <v>1.3</v>
      </c>
    </row>
    <row r="15" spans="1:6">
      <c r="A15" s="9" t="s">
        <v>123</v>
      </c>
      <c r="B15" s="9" t="s">
        <v>25</v>
      </c>
      <c r="C15" s="9">
        <v>16</v>
      </c>
      <c r="D15" s="9">
        <v>3.8</v>
      </c>
      <c r="E15" s="9">
        <v>1.3</v>
      </c>
      <c r="F15" s="21">
        <v>1.3</v>
      </c>
    </row>
    <row r="16" spans="1:6">
      <c r="A16" s="9" t="s">
        <v>124</v>
      </c>
      <c r="B16" s="9" t="s">
        <v>28</v>
      </c>
      <c r="C16" s="9">
        <v>4.5</v>
      </c>
      <c r="D16" s="9">
        <v>3.8</v>
      </c>
      <c r="E16" s="9">
        <v>0.3</v>
      </c>
      <c r="F16" s="21">
        <v>0.3</v>
      </c>
    </row>
    <row r="17" spans="1:6">
      <c r="A17" s="9" t="s">
        <v>125</v>
      </c>
      <c r="B17" s="9" t="s">
        <v>26</v>
      </c>
      <c r="C17" s="9">
        <v>4.5</v>
      </c>
      <c r="D17" s="9">
        <v>3.8</v>
      </c>
      <c r="E17" s="9">
        <v>0.3</v>
      </c>
      <c r="F17" s="21">
        <v>0.3</v>
      </c>
    </row>
    <row r="18" spans="1:6">
      <c r="A18" s="9" t="s">
        <v>126</v>
      </c>
      <c r="B18" s="9" t="s">
        <v>27</v>
      </c>
      <c r="C18" s="9">
        <v>5.6</v>
      </c>
      <c r="D18" s="9">
        <v>3.8</v>
      </c>
      <c r="E18" s="9">
        <v>0.3</v>
      </c>
      <c r="F18" s="21">
        <v>0.3</v>
      </c>
    </row>
    <row r="19" spans="1:6">
      <c r="A19" s="9" t="s">
        <v>127</v>
      </c>
      <c r="B19" s="9" t="s">
        <v>26</v>
      </c>
      <c r="C19" s="9">
        <v>5.6</v>
      </c>
      <c r="D19" s="9">
        <v>3.8</v>
      </c>
      <c r="E19" s="9">
        <v>0.3</v>
      </c>
      <c r="F19" s="21">
        <v>0.3</v>
      </c>
    </row>
    <row r="20" spans="1:6">
      <c r="A20" s="9" t="s">
        <v>128</v>
      </c>
      <c r="B20" s="9" t="s">
        <v>27</v>
      </c>
      <c r="C20" s="9">
        <v>7.1</v>
      </c>
      <c r="D20" s="9">
        <v>3.8</v>
      </c>
      <c r="E20" s="9">
        <v>0.4</v>
      </c>
      <c r="F20" s="21">
        <v>0.4</v>
      </c>
    </row>
    <row r="21" spans="1:6">
      <c r="A21" s="9" t="s">
        <v>129</v>
      </c>
      <c r="B21" s="9" t="s">
        <v>26</v>
      </c>
      <c r="C21" s="9">
        <v>7.1</v>
      </c>
      <c r="D21" s="9">
        <v>3.8</v>
      </c>
      <c r="E21" s="9">
        <v>0.5</v>
      </c>
      <c r="F21" s="21">
        <v>0.5</v>
      </c>
    </row>
    <row r="22" spans="1:6">
      <c r="A22" s="9" t="s">
        <v>130</v>
      </c>
      <c r="B22" s="9" t="s">
        <v>27</v>
      </c>
      <c r="C22" s="9">
        <v>8</v>
      </c>
      <c r="D22" s="9">
        <v>3.8</v>
      </c>
      <c r="E22" s="9">
        <v>0.5</v>
      </c>
      <c r="F22" s="21">
        <v>0.5</v>
      </c>
    </row>
    <row r="23" spans="1:6">
      <c r="A23" s="9" t="s">
        <v>131</v>
      </c>
      <c r="B23" s="9" t="s">
        <v>26</v>
      </c>
      <c r="C23" s="9">
        <v>8</v>
      </c>
      <c r="D23" s="9">
        <v>3.8</v>
      </c>
      <c r="E23" s="9">
        <v>0.7</v>
      </c>
      <c r="F23" s="21">
        <v>0.7</v>
      </c>
    </row>
    <row r="24" spans="1:6">
      <c r="A24" s="9" t="s">
        <v>132</v>
      </c>
      <c r="B24" s="9" t="s">
        <v>27</v>
      </c>
      <c r="C24" s="9">
        <v>9</v>
      </c>
      <c r="D24" s="9">
        <v>3.8</v>
      </c>
      <c r="E24" s="9">
        <v>0.8</v>
      </c>
      <c r="F24" s="21">
        <v>0.8</v>
      </c>
    </row>
    <row r="25" spans="1:6">
      <c r="A25" s="9" t="s">
        <v>133</v>
      </c>
      <c r="B25" s="9" t="s">
        <v>26</v>
      </c>
      <c r="C25" s="9">
        <v>9</v>
      </c>
      <c r="D25" s="9">
        <v>3.8</v>
      </c>
      <c r="E25" s="9">
        <v>0.7</v>
      </c>
      <c r="F25" s="21">
        <v>0.7</v>
      </c>
    </row>
    <row r="26" spans="1:6">
      <c r="A26" s="13" t="s">
        <v>2</v>
      </c>
      <c r="B26" s="13" t="s">
        <v>31</v>
      </c>
      <c r="C26" s="13">
        <v>4.5</v>
      </c>
      <c r="D26" s="13">
        <v>3.8</v>
      </c>
      <c r="E26" s="13">
        <v>0.6</v>
      </c>
      <c r="F26" s="14">
        <v>0.6</v>
      </c>
    </row>
    <row r="27" spans="1:6">
      <c r="A27" s="13" t="s">
        <v>3</v>
      </c>
      <c r="B27" s="13" t="s">
        <v>31</v>
      </c>
      <c r="C27" s="13">
        <v>5.6</v>
      </c>
      <c r="D27" s="13">
        <v>3.8</v>
      </c>
      <c r="E27" s="13">
        <v>0.6</v>
      </c>
      <c r="F27" s="14">
        <v>0.6</v>
      </c>
    </row>
    <row r="28" spans="1:6">
      <c r="A28" s="4" t="s">
        <v>10</v>
      </c>
      <c r="B28" s="4" t="s">
        <v>31</v>
      </c>
      <c r="C28" s="4">
        <v>7.1</v>
      </c>
      <c r="D28" s="4">
        <v>4</v>
      </c>
      <c r="E28" s="4">
        <v>0.6</v>
      </c>
      <c r="F28" s="5">
        <v>0.6</v>
      </c>
    </row>
    <row r="29" spans="1:6">
      <c r="A29" s="13" t="s">
        <v>4</v>
      </c>
      <c r="B29" s="13" t="s">
        <v>31</v>
      </c>
      <c r="C29" s="13">
        <v>7.1</v>
      </c>
      <c r="D29" s="13">
        <v>3.8</v>
      </c>
      <c r="E29" s="13">
        <v>0.6</v>
      </c>
      <c r="F29" s="14">
        <v>0.6</v>
      </c>
    </row>
    <row r="30" spans="1:6">
      <c r="A30" s="4" t="s">
        <v>11</v>
      </c>
      <c r="B30" s="4" t="s">
        <v>31</v>
      </c>
      <c r="C30" s="4">
        <v>8</v>
      </c>
      <c r="D30" s="4">
        <v>4</v>
      </c>
      <c r="E30" s="4">
        <v>0.6</v>
      </c>
      <c r="F30" s="5">
        <v>0.6</v>
      </c>
    </row>
    <row r="31" spans="1:6">
      <c r="A31" s="13" t="s">
        <v>5</v>
      </c>
      <c r="B31" s="13" t="s">
        <v>31</v>
      </c>
      <c r="C31" s="13">
        <v>8</v>
      </c>
      <c r="D31" s="13">
        <v>3.8</v>
      </c>
      <c r="E31" s="13">
        <v>0.6</v>
      </c>
      <c r="F31" s="14">
        <v>0.6</v>
      </c>
    </row>
    <row r="32" spans="1:6">
      <c r="A32" s="4" t="s">
        <v>12</v>
      </c>
      <c r="B32" s="4" t="s">
        <v>31</v>
      </c>
      <c r="C32" s="4">
        <v>9</v>
      </c>
      <c r="D32" s="4">
        <v>4</v>
      </c>
      <c r="E32" s="4">
        <v>0.9</v>
      </c>
      <c r="F32" s="5">
        <v>1.2</v>
      </c>
    </row>
    <row r="33" spans="1:6">
      <c r="A33" s="13" t="s">
        <v>6</v>
      </c>
      <c r="B33" s="13" t="s">
        <v>31</v>
      </c>
      <c r="C33" s="13">
        <v>9</v>
      </c>
      <c r="D33" s="13">
        <v>3.8</v>
      </c>
      <c r="E33" s="13">
        <v>1.2</v>
      </c>
      <c r="F33" s="14">
        <v>1.2</v>
      </c>
    </row>
    <row r="34" spans="1:6">
      <c r="A34" s="4" t="s">
        <v>13</v>
      </c>
      <c r="B34" s="4" t="s">
        <v>31</v>
      </c>
      <c r="C34" s="4">
        <v>11.2</v>
      </c>
      <c r="D34" s="4">
        <v>4</v>
      </c>
      <c r="E34" s="4">
        <v>1</v>
      </c>
      <c r="F34" s="5">
        <v>1.3</v>
      </c>
    </row>
    <row r="35" spans="1:6">
      <c r="A35" s="13" t="s">
        <v>7</v>
      </c>
      <c r="B35" s="13" t="s">
        <v>31</v>
      </c>
      <c r="C35" s="13">
        <v>11.2</v>
      </c>
      <c r="D35" s="13">
        <v>3.8</v>
      </c>
      <c r="E35" s="13">
        <v>1.3</v>
      </c>
      <c r="F35" s="14">
        <v>1.3</v>
      </c>
    </row>
    <row r="36" spans="1:6">
      <c r="A36" s="4" t="s">
        <v>14</v>
      </c>
      <c r="B36" s="4" t="s">
        <v>31</v>
      </c>
      <c r="C36" s="4">
        <v>14</v>
      </c>
      <c r="D36" s="4">
        <v>4</v>
      </c>
      <c r="E36" s="4">
        <v>1.1000000000000001</v>
      </c>
      <c r="F36" s="5">
        <v>1.4</v>
      </c>
    </row>
    <row r="37" spans="1:6">
      <c r="A37" s="13" t="s">
        <v>8</v>
      </c>
      <c r="B37" s="13" t="s">
        <v>31</v>
      </c>
      <c r="C37" s="13">
        <v>14</v>
      </c>
      <c r="D37" s="13">
        <v>3.8</v>
      </c>
      <c r="E37" s="13">
        <v>1.4</v>
      </c>
      <c r="F37" s="14">
        <v>1.4</v>
      </c>
    </row>
    <row r="38" spans="1:6">
      <c r="A38" s="4" t="s">
        <v>15</v>
      </c>
      <c r="B38" s="4" t="s">
        <v>31</v>
      </c>
      <c r="C38" s="4">
        <v>16</v>
      </c>
      <c r="D38" s="4">
        <v>4</v>
      </c>
      <c r="E38" s="4">
        <v>1.1000000000000001</v>
      </c>
      <c r="F38" s="5">
        <v>1.4</v>
      </c>
    </row>
    <row r="39" spans="1:6">
      <c r="A39" s="13" t="s">
        <v>9</v>
      </c>
      <c r="B39" s="13" t="s">
        <v>31</v>
      </c>
      <c r="C39" s="13">
        <v>16</v>
      </c>
      <c r="D39" s="13">
        <v>12.3</v>
      </c>
      <c r="E39" s="13">
        <v>1.9</v>
      </c>
      <c r="F39" s="14">
        <v>1.9</v>
      </c>
    </row>
    <row r="40" spans="1:6">
      <c r="A40" s="7" t="s">
        <v>87</v>
      </c>
      <c r="B40" s="8" t="s">
        <v>31</v>
      </c>
      <c r="C40" s="9">
        <v>4.5</v>
      </c>
      <c r="D40" s="9">
        <v>3.8</v>
      </c>
      <c r="E40" s="9">
        <v>0.6</v>
      </c>
      <c r="F40" s="10">
        <v>0.6</v>
      </c>
    </row>
    <row r="41" spans="1:6">
      <c r="A41" s="9" t="s">
        <v>88</v>
      </c>
      <c r="B41" s="8" t="s">
        <v>31</v>
      </c>
      <c r="C41" s="9">
        <v>5.6</v>
      </c>
      <c r="D41" s="9">
        <v>3.8</v>
      </c>
      <c r="E41" s="9">
        <v>0.6</v>
      </c>
      <c r="F41" s="10">
        <v>0.6</v>
      </c>
    </row>
    <row r="42" spans="1:6">
      <c r="A42" s="9" t="s">
        <v>89</v>
      </c>
      <c r="B42" s="8" t="s">
        <v>31</v>
      </c>
      <c r="C42" s="9">
        <v>7.1</v>
      </c>
      <c r="D42" s="9">
        <v>3.8</v>
      </c>
      <c r="E42" s="9">
        <v>0.6</v>
      </c>
      <c r="F42" s="10">
        <v>0.6</v>
      </c>
    </row>
    <row r="43" spans="1:6">
      <c r="A43" s="9" t="s">
        <v>90</v>
      </c>
      <c r="B43" s="8" t="s">
        <v>31</v>
      </c>
      <c r="C43" s="11">
        <v>8</v>
      </c>
      <c r="D43" s="9">
        <v>3.8</v>
      </c>
      <c r="E43" s="9">
        <v>0.6</v>
      </c>
      <c r="F43" s="10">
        <v>0.6</v>
      </c>
    </row>
    <row r="44" spans="1:6">
      <c r="A44" s="9" t="s">
        <v>91</v>
      </c>
      <c r="B44" s="8" t="s">
        <v>31</v>
      </c>
      <c r="C44" s="11">
        <v>9</v>
      </c>
      <c r="D44" s="9">
        <v>3.8</v>
      </c>
      <c r="E44" s="9">
        <v>1.2</v>
      </c>
      <c r="F44" s="10">
        <v>1.2</v>
      </c>
    </row>
    <row r="45" spans="1:6">
      <c r="A45" s="9" t="s">
        <v>92</v>
      </c>
      <c r="B45" s="8" t="s">
        <v>31</v>
      </c>
      <c r="C45" s="9">
        <v>11.2</v>
      </c>
      <c r="D45" s="9">
        <v>3.8</v>
      </c>
      <c r="E45" s="11">
        <v>1.3</v>
      </c>
      <c r="F45" s="12">
        <v>1.3</v>
      </c>
    </row>
    <row r="46" spans="1:6">
      <c r="A46" s="9" t="s">
        <v>93</v>
      </c>
      <c r="B46" s="8" t="s">
        <v>31</v>
      </c>
      <c r="C46" s="11">
        <v>14</v>
      </c>
      <c r="D46" s="9">
        <v>7.4</v>
      </c>
      <c r="E46" s="11">
        <v>1</v>
      </c>
      <c r="F46" s="12">
        <v>1</v>
      </c>
    </row>
    <row r="47" spans="1:6">
      <c r="A47" s="9" t="s">
        <v>94</v>
      </c>
      <c r="B47" s="8" t="s">
        <v>31</v>
      </c>
      <c r="C47" s="11">
        <v>16</v>
      </c>
      <c r="D47" s="9">
        <v>7.4</v>
      </c>
      <c r="E47" s="9">
        <v>1.6</v>
      </c>
      <c r="F47" s="10">
        <v>1.6</v>
      </c>
    </row>
    <row r="48" spans="1:6">
      <c r="A48" s="9" t="s">
        <v>100</v>
      </c>
      <c r="B48" s="9" t="s">
        <v>33</v>
      </c>
      <c r="C48" s="9">
        <v>4.5</v>
      </c>
      <c r="D48" s="9">
        <v>3.8</v>
      </c>
      <c r="E48" s="9">
        <v>0.4</v>
      </c>
      <c r="F48" s="21">
        <v>0.4</v>
      </c>
    </row>
    <row r="49" spans="1:6">
      <c r="A49" s="9" t="s">
        <v>101</v>
      </c>
      <c r="B49" s="9" t="s">
        <v>32</v>
      </c>
      <c r="C49" s="9">
        <v>5.6</v>
      </c>
      <c r="D49" s="9">
        <v>3.8</v>
      </c>
      <c r="E49" s="9">
        <v>0.6</v>
      </c>
      <c r="F49" s="21">
        <v>0.6</v>
      </c>
    </row>
    <row r="50" spans="1:6">
      <c r="A50" s="9" t="s">
        <v>102</v>
      </c>
      <c r="B50" s="9" t="s">
        <v>32</v>
      </c>
      <c r="C50" s="9">
        <v>7.1</v>
      </c>
      <c r="D50" s="9">
        <v>3.8</v>
      </c>
      <c r="E50" s="9">
        <v>0.6</v>
      </c>
      <c r="F50" s="21">
        <v>0.6</v>
      </c>
    </row>
    <row r="51" spans="1:6">
      <c r="A51" s="9" t="s">
        <v>103</v>
      </c>
      <c r="B51" s="9" t="s">
        <v>34</v>
      </c>
      <c r="C51" s="9">
        <v>11.2</v>
      </c>
      <c r="D51" s="22">
        <v>7.4</v>
      </c>
      <c r="E51" s="9">
        <v>2.4</v>
      </c>
      <c r="F51" s="21">
        <v>2.4</v>
      </c>
    </row>
    <row r="52" spans="1:6">
      <c r="A52" s="9" t="s">
        <v>104</v>
      </c>
      <c r="B52" s="9" t="s">
        <v>34</v>
      </c>
      <c r="C52" s="9">
        <v>14</v>
      </c>
      <c r="D52" s="22">
        <v>7.4</v>
      </c>
      <c r="E52" s="9">
        <v>2.9</v>
      </c>
      <c r="F52" s="21">
        <v>2.9</v>
      </c>
    </row>
    <row r="53" spans="1:6">
      <c r="A53" s="9" t="s">
        <v>105</v>
      </c>
      <c r="B53" s="9" t="s">
        <v>34</v>
      </c>
      <c r="C53" s="9">
        <v>16</v>
      </c>
      <c r="D53" s="22">
        <v>7.4</v>
      </c>
      <c r="E53" s="9">
        <v>2.9</v>
      </c>
      <c r="F53" s="21">
        <v>2.9</v>
      </c>
    </row>
    <row r="54" spans="1:6">
      <c r="A54" s="9" t="s">
        <v>106</v>
      </c>
      <c r="B54" s="9" t="s">
        <v>34</v>
      </c>
      <c r="C54" s="9">
        <v>4.5</v>
      </c>
      <c r="D54" s="22">
        <v>7.4</v>
      </c>
      <c r="E54" s="9">
        <v>1.2</v>
      </c>
      <c r="F54" s="21">
        <v>1.2</v>
      </c>
    </row>
    <row r="55" spans="1:6">
      <c r="A55" s="9" t="s">
        <v>107</v>
      </c>
      <c r="B55" s="9" t="s">
        <v>34</v>
      </c>
      <c r="C55" s="9">
        <v>5.6</v>
      </c>
      <c r="D55" s="22">
        <v>7.4</v>
      </c>
      <c r="E55" s="9">
        <v>1.2</v>
      </c>
      <c r="F55" s="21">
        <v>1.2</v>
      </c>
    </row>
    <row r="56" spans="1:6">
      <c r="A56" s="9" t="s">
        <v>108</v>
      </c>
      <c r="B56" s="9" t="s">
        <v>34</v>
      </c>
      <c r="C56" s="9">
        <v>7.1</v>
      </c>
      <c r="D56" s="22">
        <v>7.4</v>
      </c>
      <c r="E56" s="9">
        <v>1.5</v>
      </c>
      <c r="F56" s="21">
        <v>1.5</v>
      </c>
    </row>
    <row r="57" spans="1:6">
      <c r="A57" s="9" t="s">
        <v>109</v>
      </c>
      <c r="B57" s="9" t="s">
        <v>34</v>
      </c>
      <c r="C57" s="11">
        <v>9</v>
      </c>
      <c r="D57" s="22">
        <v>7.4</v>
      </c>
      <c r="E57" s="9">
        <v>2.2000000000000002</v>
      </c>
      <c r="F57" s="21">
        <v>2.2000000000000002</v>
      </c>
    </row>
  </sheetData>
  <sheetProtection algorithmName="SHA-512" hashValue="OviQFd3HQSgZZWMKz3AE0f3V+Me9LpEu1c+l++/ohFtl2nOEAtTql9YWvOhQ7ZeV7xpMQkUIXqTdSkD1I8f+Rg==" saltValue="rn1hFeUWUgQW1/E50vQpjQ==" spinCount="100000" sheet="1" objects="1" scenarios="1"/>
  <autoFilter ref="A1:F57" xr:uid="{00000000-0009-0000-0000-000004000000}"/>
  <phoneticPr fontId="1"/>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3C51D-5028-4EE8-9E2E-805268C56D1B}">
  <dimension ref="A2:I16"/>
  <sheetViews>
    <sheetView topLeftCell="A4" workbookViewId="0">
      <selection activeCell="C11" sqref="C11:H11"/>
    </sheetView>
  </sheetViews>
  <sheetFormatPr defaultRowHeight="13"/>
  <cols>
    <col min="1" max="5" width="14.08984375" customWidth="1"/>
    <col min="6" max="6" width="9.453125" customWidth="1"/>
    <col min="8" max="8" width="26.6328125" customWidth="1"/>
    <col min="9" max="9" width="37.36328125" customWidth="1"/>
  </cols>
  <sheetData>
    <row r="2" spans="1:9">
      <c r="A2" s="368"/>
      <c r="B2" s="34"/>
      <c r="C2" s="34"/>
      <c r="D2" s="34"/>
      <c r="E2" s="34"/>
      <c r="F2" s="34"/>
    </row>
    <row r="3" spans="1:9">
      <c r="A3" s="368"/>
      <c r="B3" s="34"/>
      <c r="C3" s="34"/>
      <c r="D3" s="34"/>
      <c r="E3" s="34"/>
      <c r="F3" s="34"/>
    </row>
    <row r="5" spans="1:9">
      <c r="A5" s="1" t="s">
        <v>43</v>
      </c>
      <c r="B5" s="1" t="s">
        <v>41</v>
      </c>
      <c r="C5" s="1" t="s">
        <v>46</v>
      </c>
      <c r="D5" s="1" t="s">
        <v>49</v>
      </c>
      <c r="E5" s="1" t="s">
        <v>51</v>
      </c>
      <c r="F5" s="1" t="s">
        <v>64</v>
      </c>
      <c r="G5" s="1" t="s">
        <v>79</v>
      </c>
      <c r="H5" s="1" t="s">
        <v>82</v>
      </c>
      <c r="I5" s="1" t="s">
        <v>81</v>
      </c>
    </row>
    <row r="6" spans="1:9" ht="78">
      <c r="A6" s="1">
        <v>1</v>
      </c>
      <c r="B6" s="1">
        <v>50</v>
      </c>
      <c r="C6" s="1" t="s">
        <v>19</v>
      </c>
      <c r="D6" s="1" t="s">
        <v>36</v>
      </c>
      <c r="E6" s="1" t="s">
        <v>52</v>
      </c>
      <c r="F6" s="1">
        <v>1</v>
      </c>
      <c r="G6" s="1" t="s">
        <v>36</v>
      </c>
      <c r="H6" s="6" t="s">
        <v>99</v>
      </c>
      <c r="I6" s="6" t="s">
        <v>85</v>
      </c>
    </row>
    <row r="7" spans="1:9" ht="52">
      <c r="A7" s="1">
        <v>2</v>
      </c>
      <c r="B7" s="1">
        <v>60</v>
      </c>
      <c r="C7" s="1" t="s">
        <v>45</v>
      </c>
      <c r="D7" s="1" t="s">
        <v>65</v>
      </c>
      <c r="E7" s="1" t="s">
        <v>53</v>
      </c>
      <c r="F7" s="1"/>
      <c r="G7" s="1" t="s">
        <v>65</v>
      </c>
      <c r="H7" s="1"/>
      <c r="I7" s="6" t="s">
        <v>86</v>
      </c>
    </row>
    <row r="8" spans="1:9">
      <c r="A8" s="1">
        <v>3</v>
      </c>
    </row>
    <row r="9" spans="1:9">
      <c r="A9" s="1">
        <v>4</v>
      </c>
    </row>
    <row r="10" spans="1:9">
      <c r="A10" s="1">
        <v>5</v>
      </c>
    </row>
    <row r="11" spans="1:9">
      <c r="A11" s="1">
        <v>6</v>
      </c>
    </row>
    <row r="12" spans="1:9">
      <c r="A12" s="1">
        <v>7</v>
      </c>
    </row>
    <row r="13" spans="1:9">
      <c r="A13" s="1">
        <v>8</v>
      </c>
    </row>
    <row r="14" spans="1:9">
      <c r="A14" s="1">
        <v>9</v>
      </c>
    </row>
    <row r="15" spans="1:9">
      <c r="A15" s="1">
        <v>10</v>
      </c>
    </row>
    <row r="16" spans="1:9">
      <c r="A16" s="1">
        <v>11</v>
      </c>
    </row>
  </sheetData>
  <sheetProtection algorithmName="SHA-512" hashValue="yvig3eeDwYjeuKutd903N7flDL84NWYukfyZIhmT2/hrfwuZW94rNvdHbCn6Ge4Qge05nhIQ80X0qpYE6sb/ZQ==" saltValue="GUBHGCorSjSsR25rrAHq1A==" spinCount="100000" sheet="1" objects="1" scenarios="1"/>
  <mergeCells count="1">
    <mergeCell ref="A2:A3"/>
  </mergeCells>
  <phoneticPr fontId="1"/>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E5C2A-E354-44A6-8651-C8CDBD657907}">
  <dimension ref="A1:D4"/>
  <sheetViews>
    <sheetView workbookViewId="0">
      <selection activeCell="C11" sqref="C11:H11"/>
    </sheetView>
  </sheetViews>
  <sheetFormatPr defaultRowHeight="13"/>
  <cols>
    <col min="1" max="1" width="13.6328125" bestFit="1" customWidth="1"/>
    <col min="2" max="2" width="13.81640625" bestFit="1" customWidth="1"/>
    <col min="3" max="4" width="17.81640625" bestFit="1" customWidth="1"/>
  </cols>
  <sheetData>
    <row r="1" spans="1:4">
      <c r="A1" s="1" t="s">
        <v>54</v>
      </c>
      <c r="B1" s="1" t="s">
        <v>55</v>
      </c>
      <c r="C1" s="1" t="s">
        <v>56</v>
      </c>
      <c r="D1" s="1" t="s">
        <v>57</v>
      </c>
    </row>
    <row r="2" spans="1:4">
      <c r="A2" s="1">
        <v>10</v>
      </c>
      <c r="B2" s="1">
        <v>1</v>
      </c>
      <c r="C2" s="1">
        <v>38</v>
      </c>
      <c r="D2" s="1">
        <v>10</v>
      </c>
    </row>
    <row r="3" spans="1:4">
      <c r="A3" s="1">
        <v>15</v>
      </c>
      <c r="B3" s="1">
        <v>1.5</v>
      </c>
      <c r="C3" s="1">
        <v>35.5</v>
      </c>
      <c r="D3" s="1">
        <v>7.5</v>
      </c>
    </row>
    <row r="4" spans="1:4">
      <c r="A4" s="1">
        <v>20</v>
      </c>
      <c r="B4" s="1">
        <v>2</v>
      </c>
      <c r="C4" s="1">
        <v>33</v>
      </c>
      <c r="D4" s="1">
        <v>5</v>
      </c>
    </row>
  </sheetData>
  <sheetProtection algorithmName="SHA-512" hashValue="QRbrFyVNfGA5yfQGKlaoLetPZtuzafDa7StvpBmKLTcKdk2JLOLErL5XYSj1mTUXXX8nuA8SOJxpXpjrMgKvHQ==" saltValue="4KLumigeefP6AhkDvT47mw==" spinCount="100000" sheet="1" objects="1" scenarios="1"/>
  <phoneticPr fontId="1"/>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DBCFA-662A-4865-B236-E19A58311D19}">
  <sheetPr codeName="Sheet11">
    <pageSetUpPr fitToPage="1"/>
  </sheetPr>
  <dimension ref="B1:AE178"/>
  <sheetViews>
    <sheetView showGridLines="0" tabSelected="1" view="pageBreakPreview" zoomScale="55" zoomScaleNormal="100" zoomScaleSheetLayoutView="55" workbookViewId="0">
      <pane ySplit="13" topLeftCell="A146" activePane="bottomLeft" state="frozen"/>
      <selection pane="bottomLeft" activeCell="S172" sqref="S172"/>
    </sheetView>
  </sheetViews>
  <sheetFormatPr defaultColWidth="9" defaultRowHeight="13" outlineLevelCol="1"/>
  <cols>
    <col min="1" max="1" width="3.08984375" style="199" customWidth="1"/>
    <col min="2" max="2" width="19.6328125" style="199" customWidth="1"/>
    <col min="3" max="3" width="5.90625" style="199" bestFit="1" customWidth="1"/>
    <col min="4" max="4" width="8" style="199" customWidth="1"/>
    <col min="5" max="5" width="12" style="199" customWidth="1" outlineLevel="1"/>
    <col min="6" max="6" width="4.7265625" style="199" customWidth="1"/>
    <col min="7" max="7" width="6.7265625" style="199" customWidth="1"/>
    <col min="8" max="14" width="10.08984375" style="199" customWidth="1"/>
    <col min="15" max="16" width="10.08984375" style="200" customWidth="1"/>
    <col min="17" max="17" width="7.6328125" style="200" customWidth="1"/>
    <col min="18" max="18" width="7.6328125" style="199" customWidth="1"/>
    <col min="19" max="19" width="7.36328125" style="199" bestFit="1" customWidth="1"/>
    <col min="20" max="20" width="15.36328125" style="199" customWidth="1"/>
    <col min="21" max="21" width="4.453125" style="199" customWidth="1"/>
    <col min="22" max="22" width="5.08984375" style="199" bestFit="1" customWidth="1"/>
    <col min="23" max="23" width="9" style="199" bestFit="1" customWidth="1"/>
    <col min="24" max="24" width="5.453125" style="199" bestFit="1" customWidth="1"/>
    <col min="25" max="27" width="5.08984375" style="199" bestFit="1" customWidth="1"/>
    <col min="28" max="28" width="7.36328125" style="199" bestFit="1" customWidth="1"/>
    <col min="29" max="31" width="5.08984375" style="199" bestFit="1" customWidth="1"/>
    <col min="32" max="32" width="4" style="199" bestFit="1" customWidth="1"/>
    <col min="33" max="38" width="5.08984375" style="199" bestFit="1" customWidth="1"/>
    <col min="39" max="256" width="9" style="199"/>
    <col min="257" max="257" width="3.08984375" style="199" customWidth="1"/>
    <col min="258" max="258" width="19.6328125" style="199" customWidth="1"/>
    <col min="259" max="259" width="5.90625" style="199" bestFit="1" customWidth="1"/>
    <col min="260" max="260" width="8" style="199" customWidth="1"/>
    <col min="261" max="261" width="12" style="199" customWidth="1"/>
    <col min="262" max="262" width="4.7265625" style="199" customWidth="1"/>
    <col min="263" max="263" width="6.7265625" style="199" customWidth="1"/>
    <col min="264" max="272" width="10.08984375" style="199" customWidth="1"/>
    <col min="273" max="274" width="7.6328125" style="199" customWidth="1"/>
    <col min="275" max="275" width="7.36328125" style="199" bestFit="1" customWidth="1"/>
    <col min="276" max="276" width="15.36328125" style="199" customWidth="1"/>
    <col min="277" max="277" width="4.453125" style="199" customWidth="1"/>
    <col min="278" max="278" width="5.08984375" style="199" bestFit="1" customWidth="1"/>
    <col min="279" max="279" width="9" style="199" bestFit="1"/>
    <col min="280" max="280" width="5.453125" style="199" bestFit="1" customWidth="1"/>
    <col min="281" max="283" width="5.08984375" style="199" bestFit="1" customWidth="1"/>
    <col min="284" max="284" width="7.36328125" style="199" bestFit="1" customWidth="1"/>
    <col min="285" max="287" width="5.08984375" style="199" bestFit="1" customWidth="1"/>
    <col min="288" max="288" width="4" style="199" bestFit="1" customWidth="1"/>
    <col min="289" max="294" width="5.08984375" style="199" bestFit="1" customWidth="1"/>
    <col min="295" max="512" width="9" style="199"/>
    <col min="513" max="513" width="3.08984375" style="199" customWidth="1"/>
    <col min="514" max="514" width="19.6328125" style="199" customWidth="1"/>
    <col min="515" max="515" width="5.90625" style="199" bestFit="1" customWidth="1"/>
    <col min="516" max="516" width="8" style="199" customWidth="1"/>
    <col min="517" max="517" width="12" style="199" customWidth="1"/>
    <col min="518" max="518" width="4.7265625" style="199" customWidth="1"/>
    <col min="519" max="519" width="6.7265625" style="199" customWidth="1"/>
    <col min="520" max="528" width="10.08984375" style="199" customWidth="1"/>
    <col min="529" max="530" width="7.6328125" style="199" customWidth="1"/>
    <col min="531" max="531" width="7.36328125" style="199" bestFit="1" customWidth="1"/>
    <col min="532" max="532" width="15.36328125" style="199" customWidth="1"/>
    <col min="533" max="533" width="4.453125" style="199" customWidth="1"/>
    <col min="534" max="534" width="5.08984375" style="199" bestFit="1" customWidth="1"/>
    <col min="535" max="535" width="9" style="199" bestFit="1"/>
    <col min="536" max="536" width="5.453125" style="199" bestFit="1" customWidth="1"/>
    <col min="537" max="539" width="5.08984375" style="199" bestFit="1" customWidth="1"/>
    <col min="540" max="540" width="7.36328125" style="199" bestFit="1" customWidth="1"/>
    <col min="541" max="543" width="5.08984375" style="199" bestFit="1" customWidth="1"/>
    <col min="544" max="544" width="4" style="199" bestFit="1" customWidth="1"/>
    <col min="545" max="550" width="5.08984375" style="199" bestFit="1" customWidth="1"/>
    <col min="551" max="768" width="9" style="199"/>
    <col min="769" max="769" width="3.08984375" style="199" customWidth="1"/>
    <col min="770" max="770" width="19.6328125" style="199" customWidth="1"/>
    <col min="771" max="771" width="5.90625" style="199" bestFit="1" customWidth="1"/>
    <col min="772" max="772" width="8" style="199" customWidth="1"/>
    <col min="773" max="773" width="12" style="199" customWidth="1"/>
    <col min="774" max="774" width="4.7265625" style="199" customWidth="1"/>
    <col min="775" max="775" width="6.7265625" style="199" customWidth="1"/>
    <col min="776" max="784" width="10.08984375" style="199" customWidth="1"/>
    <col min="785" max="786" width="7.6328125" style="199" customWidth="1"/>
    <col min="787" max="787" width="7.36328125" style="199" bestFit="1" customWidth="1"/>
    <col min="788" max="788" width="15.36328125" style="199" customWidth="1"/>
    <col min="789" max="789" width="4.453125" style="199" customWidth="1"/>
    <col min="790" max="790" width="5.08984375" style="199" bestFit="1" customWidth="1"/>
    <col min="791" max="791" width="9" style="199" bestFit="1"/>
    <col min="792" max="792" width="5.453125" style="199" bestFit="1" customWidth="1"/>
    <col min="793" max="795" width="5.08984375" style="199" bestFit="1" customWidth="1"/>
    <col min="796" max="796" width="7.36328125" style="199" bestFit="1" customWidth="1"/>
    <col min="797" max="799" width="5.08984375" style="199" bestFit="1" customWidth="1"/>
    <col min="800" max="800" width="4" style="199" bestFit="1" customWidth="1"/>
    <col min="801" max="806" width="5.08984375" style="199" bestFit="1" customWidth="1"/>
    <col min="807" max="1024" width="9" style="199"/>
    <col min="1025" max="1025" width="3.08984375" style="199" customWidth="1"/>
    <col min="1026" max="1026" width="19.6328125" style="199" customWidth="1"/>
    <col min="1027" max="1027" width="5.90625" style="199" bestFit="1" customWidth="1"/>
    <col min="1028" max="1028" width="8" style="199" customWidth="1"/>
    <col min="1029" max="1029" width="12" style="199" customWidth="1"/>
    <col min="1030" max="1030" width="4.7265625" style="199" customWidth="1"/>
    <col min="1031" max="1031" width="6.7265625" style="199" customWidth="1"/>
    <col min="1032" max="1040" width="10.08984375" style="199" customWidth="1"/>
    <col min="1041" max="1042" width="7.6328125" style="199" customWidth="1"/>
    <col min="1043" max="1043" width="7.36328125" style="199" bestFit="1" customWidth="1"/>
    <col min="1044" max="1044" width="15.36328125" style="199" customWidth="1"/>
    <col min="1045" max="1045" width="4.453125" style="199" customWidth="1"/>
    <col min="1046" max="1046" width="5.08984375" style="199" bestFit="1" customWidth="1"/>
    <col min="1047" max="1047" width="9" style="199" bestFit="1"/>
    <col min="1048" max="1048" width="5.453125" style="199" bestFit="1" customWidth="1"/>
    <col min="1049" max="1051" width="5.08984375" style="199" bestFit="1" customWidth="1"/>
    <col min="1052" max="1052" width="7.36328125" style="199" bestFit="1" customWidth="1"/>
    <col min="1053" max="1055" width="5.08984375" style="199" bestFit="1" customWidth="1"/>
    <col min="1056" max="1056" width="4" style="199" bestFit="1" customWidth="1"/>
    <col min="1057" max="1062" width="5.08984375" style="199" bestFit="1" customWidth="1"/>
    <col min="1063" max="1280" width="9" style="199"/>
    <col min="1281" max="1281" width="3.08984375" style="199" customWidth="1"/>
    <col min="1282" max="1282" width="19.6328125" style="199" customWidth="1"/>
    <col min="1283" max="1283" width="5.90625" style="199" bestFit="1" customWidth="1"/>
    <col min="1284" max="1284" width="8" style="199" customWidth="1"/>
    <col min="1285" max="1285" width="12" style="199" customWidth="1"/>
    <col min="1286" max="1286" width="4.7265625" style="199" customWidth="1"/>
    <col min="1287" max="1287" width="6.7265625" style="199" customWidth="1"/>
    <col min="1288" max="1296" width="10.08984375" style="199" customWidth="1"/>
    <col min="1297" max="1298" width="7.6328125" style="199" customWidth="1"/>
    <col min="1299" max="1299" width="7.36328125" style="199" bestFit="1" customWidth="1"/>
    <col min="1300" max="1300" width="15.36328125" style="199" customWidth="1"/>
    <col min="1301" max="1301" width="4.453125" style="199" customWidth="1"/>
    <col min="1302" max="1302" width="5.08984375" style="199" bestFit="1" customWidth="1"/>
    <col min="1303" max="1303" width="9" style="199" bestFit="1"/>
    <col min="1304" max="1304" width="5.453125" style="199" bestFit="1" customWidth="1"/>
    <col min="1305" max="1307" width="5.08984375" style="199" bestFit="1" customWidth="1"/>
    <col min="1308" max="1308" width="7.36328125" style="199" bestFit="1" customWidth="1"/>
    <col min="1309" max="1311" width="5.08984375" style="199" bestFit="1" customWidth="1"/>
    <col min="1312" max="1312" width="4" style="199" bestFit="1" customWidth="1"/>
    <col min="1313" max="1318" width="5.08984375" style="199" bestFit="1" customWidth="1"/>
    <col min="1319" max="1536" width="9" style="199"/>
    <col min="1537" max="1537" width="3.08984375" style="199" customWidth="1"/>
    <col min="1538" max="1538" width="19.6328125" style="199" customWidth="1"/>
    <col min="1539" max="1539" width="5.90625" style="199" bestFit="1" customWidth="1"/>
    <col min="1540" max="1540" width="8" style="199" customWidth="1"/>
    <col min="1541" max="1541" width="12" style="199" customWidth="1"/>
    <col min="1542" max="1542" width="4.7265625" style="199" customWidth="1"/>
    <col min="1543" max="1543" width="6.7265625" style="199" customWidth="1"/>
    <col min="1544" max="1552" width="10.08984375" style="199" customWidth="1"/>
    <col min="1553" max="1554" width="7.6328125" style="199" customWidth="1"/>
    <col min="1555" max="1555" width="7.36328125" style="199" bestFit="1" customWidth="1"/>
    <col min="1556" max="1556" width="15.36328125" style="199" customWidth="1"/>
    <col min="1557" max="1557" width="4.453125" style="199" customWidth="1"/>
    <col min="1558" max="1558" width="5.08984375" style="199" bestFit="1" customWidth="1"/>
    <col min="1559" max="1559" width="9" style="199" bestFit="1"/>
    <col min="1560" max="1560" width="5.453125" style="199" bestFit="1" customWidth="1"/>
    <col min="1561" max="1563" width="5.08984375" style="199" bestFit="1" customWidth="1"/>
    <col min="1564" max="1564" width="7.36328125" style="199" bestFit="1" customWidth="1"/>
    <col min="1565" max="1567" width="5.08984375" style="199" bestFit="1" customWidth="1"/>
    <col min="1568" max="1568" width="4" style="199" bestFit="1" customWidth="1"/>
    <col min="1569" max="1574" width="5.08984375" style="199" bestFit="1" customWidth="1"/>
    <col min="1575" max="1792" width="9" style="199"/>
    <col min="1793" max="1793" width="3.08984375" style="199" customWidth="1"/>
    <col min="1794" max="1794" width="19.6328125" style="199" customWidth="1"/>
    <col min="1795" max="1795" width="5.90625" style="199" bestFit="1" customWidth="1"/>
    <col min="1796" max="1796" width="8" style="199" customWidth="1"/>
    <col min="1797" max="1797" width="12" style="199" customWidth="1"/>
    <col min="1798" max="1798" width="4.7265625" style="199" customWidth="1"/>
    <col min="1799" max="1799" width="6.7265625" style="199" customWidth="1"/>
    <col min="1800" max="1808" width="10.08984375" style="199" customWidth="1"/>
    <col min="1809" max="1810" width="7.6328125" style="199" customWidth="1"/>
    <col min="1811" max="1811" width="7.36328125" style="199" bestFit="1" customWidth="1"/>
    <col min="1812" max="1812" width="15.36328125" style="199" customWidth="1"/>
    <col min="1813" max="1813" width="4.453125" style="199" customWidth="1"/>
    <col min="1814" max="1814" width="5.08984375" style="199" bestFit="1" customWidth="1"/>
    <col min="1815" max="1815" width="9" style="199" bestFit="1"/>
    <col min="1816" max="1816" width="5.453125" style="199" bestFit="1" customWidth="1"/>
    <col min="1817" max="1819" width="5.08984375" style="199" bestFit="1" customWidth="1"/>
    <col min="1820" max="1820" width="7.36328125" style="199" bestFit="1" customWidth="1"/>
    <col min="1821" max="1823" width="5.08984375" style="199" bestFit="1" customWidth="1"/>
    <col min="1824" max="1824" width="4" style="199" bestFit="1" customWidth="1"/>
    <col min="1825" max="1830" width="5.08984375" style="199" bestFit="1" customWidth="1"/>
    <col min="1831" max="2048" width="9" style="199"/>
    <col min="2049" max="2049" width="3.08984375" style="199" customWidth="1"/>
    <col min="2050" max="2050" width="19.6328125" style="199" customWidth="1"/>
    <col min="2051" max="2051" width="5.90625" style="199" bestFit="1" customWidth="1"/>
    <col min="2052" max="2052" width="8" style="199" customWidth="1"/>
    <col min="2053" max="2053" width="12" style="199" customWidth="1"/>
    <col min="2054" max="2054" width="4.7265625" style="199" customWidth="1"/>
    <col min="2055" max="2055" width="6.7265625" style="199" customWidth="1"/>
    <col min="2056" max="2064" width="10.08984375" style="199" customWidth="1"/>
    <col min="2065" max="2066" width="7.6328125" style="199" customWidth="1"/>
    <col min="2067" max="2067" width="7.36328125" style="199" bestFit="1" customWidth="1"/>
    <col min="2068" max="2068" width="15.36328125" style="199" customWidth="1"/>
    <col min="2069" max="2069" width="4.453125" style="199" customWidth="1"/>
    <col min="2070" max="2070" width="5.08984375" style="199" bestFit="1" customWidth="1"/>
    <col min="2071" max="2071" width="9" style="199" bestFit="1"/>
    <col min="2072" max="2072" width="5.453125" style="199" bestFit="1" customWidth="1"/>
    <col min="2073" max="2075" width="5.08984375" style="199" bestFit="1" customWidth="1"/>
    <col min="2076" max="2076" width="7.36328125" style="199" bestFit="1" customWidth="1"/>
    <col min="2077" max="2079" width="5.08984375" style="199" bestFit="1" customWidth="1"/>
    <col min="2080" max="2080" width="4" style="199" bestFit="1" customWidth="1"/>
    <col min="2081" max="2086" width="5.08984375" style="199" bestFit="1" customWidth="1"/>
    <col min="2087" max="2304" width="9" style="199"/>
    <col min="2305" max="2305" width="3.08984375" style="199" customWidth="1"/>
    <col min="2306" max="2306" width="19.6328125" style="199" customWidth="1"/>
    <col min="2307" max="2307" width="5.90625" style="199" bestFit="1" customWidth="1"/>
    <col min="2308" max="2308" width="8" style="199" customWidth="1"/>
    <col min="2309" max="2309" width="12" style="199" customWidth="1"/>
    <col min="2310" max="2310" width="4.7265625" style="199" customWidth="1"/>
    <col min="2311" max="2311" width="6.7265625" style="199" customWidth="1"/>
    <col min="2312" max="2320" width="10.08984375" style="199" customWidth="1"/>
    <col min="2321" max="2322" width="7.6328125" style="199" customWidth="1"/>
    <col min="2323" max="2323" width="7.36328125" style="199" bestFit="1" customWidth="1"/>
    <col min="2324" max="2324" width="15.36328125" style="199" customWidth="1"/>
    <col min="2325" max="2325" width="4.453125" style="199" customWidth="1"/>
    <col min="2326" max="2326" width="5.08984375" style="199" bestFit="1" customWidth="1"/>
    <col min="2327" max="2327" width="9" style="199" bestFit="1"/>
    <col min="2328" max="2328" width="5.453125" style="199" bestFit="1" customWidth="1"/>
    <col min="2329" max="2331" width="5.08984375" style="199" bestFit="1" customWidth="1"/>
    <col min="2332" max="2332" width="7.36328125" style="199" bestFit="1" customWidth="1"/>
    <col min="2333" max="2335" width="5.08984375" style="199" bestFit="1" customWidth="1"/>
    <col min="2336" max="2336" width="4" style="199" bestFit="1" customWidth="1"/>
    <col min="2337" max="2342" width="5.08984375" style="199" bestFit="1" customWidth="1"/>
    <col min="2343" max="2560" width="9" style="199"/>
    <col min="2561" max="2561" width="3.08984375" style="199" customWidth="1"/>
    <col min="2562" max="2562" width="19.6328125" style="199" customWidth="1"/>
    <col min="2563" max="2563" width="5.90625" style="199" bestFit="1" customWidth="1"/>
    <col min="2564" max="2564" width="8" style="199" customWidth="1"/>
    <col min="2565" max="2565" width="12" style="199" customWidth="1"/>
    <col min="2566" max="2566" width="4.7265625" style="199" customWidth="1"/>
    <col min="2567" max="2567" width="6.7265625" style="199" customWidth="1"/>
    <col min="2568" max="2576" width="10.08984375" style="199" customWidth="1"/>
    <col min="2577" max="2578" width="7.6328125" style="199" customWidth="1"/>
    <col min="2579" max="2579" width="7.36328125" style="199" bestFit="1" customWidth="1"/>
    <col min="2580" max="2580" width="15.36328125" style="199" customWidth="1"/>
    <col min="2581" max="2581" width="4.453125" style="199" customWidth="1"/>
    <col min="2582" max="2582" width="5.08984375" style="199" bestFit="1" customWidth="1"/>
    <col min="2583" max="2583" width="9" style="199" bestFit="1"/>
    <col min="2584" max="2584" width="5.453125" style="199" bestFit="1" customWidth="1"/>
    <col min="2585" max="2587" width="5.08984375" style="199" bestFit="1" customWidth="1"/>
    <col min="2588" max="2588" width="7.36328125" style="199" bestFit="1" customWidth="1"/>
    <col min="2589" max="2591" width="5.08984375" style="199" bestFit="1" customWidth="1"/>
    <col min="2592" max="2592" width="4" style="199" bestFit="1" customWidth="1"/>
    <col min="2593" max="2598" width="5.08984375" style="199" bestFit="1" customWidth="1"/>
    <col min="2599" max="2816" width="9" style="199"/>
    <col min="2817" max="2817" width="3.08984375" style="199" customWidth="1"/>
    <col min="2818" max="2818" width="19.6328125" style="199" customWidth="1"/>
    <col min="2819" max="2819" width="5.90625" style="199" bestFit="1" customWidth="1"/>
    <col min="2820" max="2820" width="8" style="199" customWidth="1"/>
    <col min="2821" max="2821" width="12" style="199" customWidth="1"/>
    <col min="2822" max="2822" width="4.7265625" style="199" customWidth="1"/>
    <col min="2823" max="2823" width="6.7265625" style="199" customWidth="1"/>
    <col min="2824" max="2832" width="10.08984375" style="199" customWidth="1"/>
    <col min="2833" max="2834" width="7.6328125" style="199" customWidth="1"/>
    <col min="2835" max="2835" width="7.36328125" style="199" bestFit="1" customWidth="1"/>
    <col min="2836" max="2836" width="15.36328125" style="199" customWidth="1"/>
    <col min="2837" max="2837" width="4.453125" style="199" customWidth="1"/>
    <col min="2838" max="2838" width="5.08984375" style="199" bestFit="1" customWidth="1"/>
    <col min="2839" max="2839" width="9" style="199" bestFit="1"/>
    <col min="2840" max="2840" width="5.453125" style="199" bestFit="1" customWidth="1"/>
    <col min="2841" max="2843" width="5.08984375" style="199" bestFit="1" customWidth="1"/>
    <col min="2844" max="2844" width="7.36328125" style="199" bestFit="1" customWidth="1"/>
    <col min="2845" max="2847" width="5.08984375" style="199" bestFit="1" customWidth="1"/>
    <col min="2848" max="2848" width="4" style="199" bestFit="1" customWidth="1"/>
    <col min="2849" max="2854" width="5.08984375" style="199" bestFit="1" customWidth="1"/>
    <col min="2855" max="3072" width="9" style="199"/>
    <col min="3073" max="3073" width="3.08984375" style="199" customWidth="1"/>
    <col min="3074" max="3074" width="19.6328125" style="199" customWidth="1"/>
    <col min="3075" max="3075" width="5.90625" style="199" bestFit="1" customWidth="1"/>
    <col min="3076" max="3076" width="8" style="199" customWidth="1"/>
    <col min="3077" max="3077" width="12" style="199" customWidth="1"/>
    <col min="3078" max="3078" width="4.7265625" style="199" customWidth="1"/>
    <col min="3079" max="3079" width="6.7265625" style="199" customWidth="1"/>
    <col min="3080" max="3088" width="10.08984375" style="199" customWidth="1"/>
    <col min="3089" max="3090" width="7.6328125" style="199" customWidth="1"/>
    <col min="3091" max="3091" width="7.36328125" style="199" bestFit="1" customWidth="1"/>
    <col min="3092" max="3092" width="15.36328125" style="199" customWidth="1"/>
    <col min="3093" max="3093" width="4.453125" style="199" customWidth="1"/>
    <col min="3094" max="3094" width="5.08984375" style="199" bestFit="1" customWidth="1"/>
    <col min="3095" max="3095" width="9" style="199" bestFit="1"/>
    <col min="3096" max="3096" width="5.453125" style="199" bestFit="1" customWidth="1"/>
    <col min="3097" max="3099" width="5.08984375" style="199" bestFit="1" customWidth="1"/>
    <col min="3100" max="3100" width="7.36328125" style="199" bestFit="1" customWidth="1"/>
    <col min="3101" max="3103" width="5.08984375" style="199" bestFit="1" customWidth="1"/>
    <col min="3104" max="3104" width="4" style="199" bestFit="1" customWidth="1"/>
    <col min="3105" max="3110" width="5.08984375" style="199" bestFit="1" customWidth="1"/>
    <col min="3111" max="3328" width="9" style="199"/>
    <col min="3329" max="3329" width="3.08984375" style="199" customWidth="1"/>
    <col min="3330" max="3330" width="19.6328125" style="199" customWidth="1"/>
    <col min="3331" max="3331" width="5.90625" style="199" bestFit="1" customWidth="1"/>
    <col min="3332" max="3332" width="8" style="199" customWidth="1"/>
    <col min="3333" max="3333" width="12" style="199" customWidth="1"/>
    <col min="3334" max="3334" width="4.7265625" style="199" customWidth="1"/>
    <col min="3335" max="3335" width="6.7265625" style="199" customWidth="1"/>
    <col min="3336" max="3344" width="10.08984375" style="199" customWidth="1"/>
    <col min="3345" max="3346" width="7.6328125" style="199" customWidth="1"/>
    <col min="3347" max="3347" width="7.36328125" style="199" bestFit="1" customWidth="1"/>
    <col min="3348" max="3348" width="15.36328125" style="199" customWidth="1"/>
    <col min="3349" max="3349" width="4.453125" style="199" customWidth="1"/>
    <col min="3350" max="3350" width="5.08984375" style="199" bestFit="1" customWidth="1"/>
    <col min="3351" max="3351" width="9" style="199" bestFit="1"/>
    <col min="3352" max="3352" width="5.453125" style="199" bestFit="1" customWidth="1"/>
    <col min="3353" max="3355" width="5.08984375" style="199" bestFit="1" customWidth="1"/>
    <col min="3356" max="3356" width="7.36328125" style="199" bestFit="1" customWidth="1"/>
    <col min="3357" max="3359" width="5.08984375" style="199" bestFit="1" customWidth="1"/>
    <col min="3360" max="3360" width="4" style="199" bestFit="1" customWidth="1"/>
    <col min="3361" max="3366" width="5.08984375" style="199" bestFit="1" customWidth="1"/>
    <col min="3367" max="3584" width="9" style="199"/>
    <col min="3585" max="3585" width="3.08984375" style="199" customWidth="1"/>
    <col min="3586" max="3586" width="19.6328125" style="199" customWidth="1"/>
    <col min="3587" max="3587" width="5.90625" style="199" bestFit="1" customWidth="1"/>
    <col min="3588" max="3588" width="8" style="199" customWidth="1"/>
    <col min="3589" max="3589" width="12" style="199" customWidth="1"/>
    <col min="3590" max="3590" width="4.7265625" style="199" customWidth="1"/>
    <col min="3591" max="3591" width="6.7265625" style="199" customWidth="1"/>
    <col min="3592" max="3600" width="10.08984375" style="199" customWidth="1"/>
    <col min="3601" max="3602" width="7.6328125" style="199" customWidth="1"/>
    <col min="3603" max="3603" width="7.36328125" style="199" bestFit="1" customWidth="1"/>
    <col min="3604" max="3604" width="15.36328125" style="199" customWidth="1"/>
    <col min="3605" max="3605" width="4.453125" style="199" customWidth="1"/>
    <col min="3606" max="3606" width="5.08984375" style="199" bestFit="1" customWidth="1"/>
    <col min="3607" max="3607" width="9" style="199" bestFit="1"/>
    <col min="3608" max="3608" width="5.453125" style="199" bestFit="1" customWidth="1"/>
    <col min="3609" max="3611" width="5.08984375" style="199" bestFit="1" customWidth="1"/>
    <col min="3612" max="3612" width="7.36328125" style="199" bestFit="1" customWidth="1"/>
    <col min="3613" max="3615" width="5.08984375" style="199" bestFit="1" customWidth="1"/>
    <col min="3616" max="3616" width="4" style="199" bestFit="1" customWidth="1"/>
    <col min="3617" max="3622" width="5.08984375" style="199" bestFit="1" customWidth="1"/>
    <col min="3623" max="3840" width="9" style="199"/>
    <col min="3841" max="3841" width="3.08984375" style="199" customWidth="1"/>
    <col min="3842" max="3842" width="19.6328125" style="199" customWidth="1"/>
    <col min="3843" max="3843" width="5.90625" style="199" bestFit="1" customWidth="1"/>
    <col min="3844" max="3844" width="8" style="199" customWidth="1"/>
    <col min="3845" max="3845" width="12" style="199" customWidth="1"/>
    <col min="3846" max="3846" width="4.7265625" style="199" customWidth="1"/>
    <col min="3847" max="3847" width="6.7265625" style="199" customWidth="1"/>
    <col min="3848" max="3856" width="10.08984375" style="199" customWidth="1"/>
    <col min="3857" max="3858" width="7.6328125" style="199" customWidth="1"/>
    <col min="3859" max="3859" width="7.36328125" style="199" bestFit="1" customWidth="1"/>
    <col min="3860" max="3860" width="15.36328125" style="199" customWidth="1"/>
    <col min="3861" max="3861" width="4.453125" style="199" customWidth="1"/>
    <col min="3862" max="3862" width="5.08984375" style="199" bestFit="1" customWidth="1"/>
    <col min="3863" max="3863" width="9" style="199" bestFit="1"/>
    <col min="3864" max="3864" width="5.453125" style="199" bestFit="1" customWidth="1"/>
    <col min="3865" max="3867" width="5.08984375" style="199" bestFit="1" customWidth="1"/>
    <col min="3868" max="3868" width="7.36328125" style="199" bestFit="1" customWidth="1"/>
    <col min="3869" max="3871" width="5.08984375" style="199" bestFit="1" customWidth="1"/>
    <col min="3872" max="3872" width="4" style="199" bestFit="1" customWidth="1"/>
    <col min="3873" max="3878" width="5.08984375" style="199" bestFit="1" customWidth="1"/>
    <col min="3879" max="4096" width="9" style="199"/>
    <col min="4097" max="4097" width="3.08984375" style="199" customWidth="1"/>
    <col min="4098" max="4098" width="19.6328125" style="199" customWidth="1"/>
    <col min="4099" max="4099" width="5.90625" style="199" bestFit="1" customWidth="1"/>
    <col min="4100" max="4100" width="8" style="199" customWidth="1"/>
    <col min="4101" max="4101" width="12" style="199" customWidth="1"/>
    <col min="4102" max="4102" width="4.7265625" style="199" customWidth="1"/>
    <col min="4103" max="4103" width="6.7265625" style="199" customWidth="1"/>
    <col min="4104" max="4112" width="10.08984375" style="199" customWidth="1"/>
    <col min="4113" max="4114" width="7.6328125" style="199" customWidth="1"/>
    <col min="4115" max="4115" width="7.36328125" style="199" bestFit="1" customWidth="1"/>
    <col min="4116" max="4116" width="15.36328125" style="199" customWidth="1"/>
    <col min="4117" max="4117" width="4.453125" style="199" customWidth="1"/>
    <col min="4118" max="4118" width="5.08984375" style="199" bestFit="1" customWidth="1"/>
    <col min="4119" max="4119" width="9" style="199" bestFit="1"/>
    <col min="4120" max="4120" width="5.453125" style="199" bestFit="1" customWidth="1"/>
    <col min="4121" max="4123" width="5.08984375" style="199" bestFit="1" customWidth="1"/>
    <col min="4124" max="4124" width="7.36328125" style="199" bestFit="1" customWidth="1"/>
    <col min="4125" max="4127" width="5.08984375" style="199" bestFit="1" customWidth="1"/>
    <col min="4128" max="4128" width="4" style="199" bestFit="1" customWidth="1"/>
    <col min="4129" max="4134" width="5.08984375" style="199" bestFit="1" customWidth="1"/>
    <col min="4135" max="4352" width="9" style="199"/>
    <col min="4353" max="4353" width="3.08984375" style="199" customWidth="1"/>
    <col min="4354" max="4354" width="19.6328125" style="199" customWidth="1"/>
    <col min="4355" max="4355" width="5.90625" style="199" bestFit="1" customWidth="1"/>
    <col min="4356" max="4356" width="8" style="199" customWidth="1"/>
    <col min="4357" max="4357" width="12" style="199" customWidth="1"/>
    <col min="4358" max="4358" width="4.7265625" style="199" customWidth="1"/>
    <col min="4359" max="4359" width="6.7265625" style="199" customWidth="1"/>
    <col min="4360" max="4368" width="10.08984375" style="199" customWidth="1"/>
    <col min="4369" max="4370" width="7.6328125" style="199" customWidth="1"/>
    <col min="4371" max="4371" width="7.36328125" style="199" bestFit="1" customWidth="1"/>
    <col min="4372" max="4372" width="15.36328125" style="199" customWidth="1"/>
    <col min="4373" max="4373" width="4.453125" style="199" customWidth="1"/>
    <col min="4374" max="4374" width="5.08984375" style="199" bestFit="1" customWidth="1"/>
    <col min="4375" max="4375" width="9" style="199" bestFit="1"/>
    <col min="4376" max="4376" width="5.453125" style="199" bestFit="1" customWidth="1"/>
    <col min="4377" max="4379" width="5.08984375" style="199" bestFit="1" customWidth="1"/>
    <col min="4380" max="4380" width="7.36328125" style="199" bestFit="1" customWidth="1"/>
    <col min="4381" max="4383" width="5.08984375" style="199" bestFit="1" customWidth="1"/>
    <col min="4384" max="4384" width="4" style="199" bestFit="1" customWidth="1"/>
    <col min="4385" max="4390" width="5.08984375" style="199" bestFit="1" customWidth="1"/>
    <col min="4391" max="4608" width="9" style="199"/>
    <col min="4609" max="4609" width="3.08984375" style="199" customWidth="1"/>
    <col min="4610" max="4610" width="19.6328125" style="199" customWidth="1"/>
    <col min="4611" max="4611" width="5.90625" style="199" bestFit="1" customWidth="1"/>
    <col min="4612" max="4612" width="8" style="199" customWidth="1"/>
    <col min="4613" max="4613" width="12" style="199" customWidth="1"/>
    <col min="4614" max="4614" width="4.7265625" style="199" customWidth="1"/>
    <col min="4615" max="4615" width="6.7265625" style="199" customWidth="1"/>
    <col min="4616" max="4624" width="10.08984375" style="199" customWidth="1"/>
    <col min="4625" max="4626" width="7.6328125" style="199" customWidth="1"/>
    <col min="4627" max="4627" width="7.36328125" style="199" bestFit="1" customWidth="1"/>
    <col min="4628" max="4628" width="15.36328125" style="199" customWidth="1"/>
    <col min="4629" max="4629" width="4.453125" style="199" customWidth="1"/>
    <col min="4630" max="4630" width="5.08984375" style="199" bestFit="1" customWidth="1"/>
    <col min="4631" max="4631" width="9" style="199" bestFit="1"/>
    <col min="4632" max="4632" width="5.453125" style="199" bestFit="1" customWidth="1"/>
    <col min="4633" max="4635" width="5.08984375" style="199" bestFit="1" customWidth="1"/>
    <col min="4636" max="4636" width="7.36328125" style="199" bestFit="1" customWidth="1"/>
    <col min="4637" max="4639" width="5.08984375" style="199" bestFit="1" customWidth="1"/>
    <col min="4640" max="4640" width="4" style="199" bestFit="1" customWidth="1"/>
    <col min="4641" max="4646" width="5.08984375" style="199" bestFit="1" customWidth="1"/>
    <col min="4647" max="4864" width="9" style="199"/>
    <col min="4865" max="4865" width="3.08984375" style="199" customWidth="1"/>
    <col min="4866" max="4866" width="19.6328125" style="199" customWidth="1"/>
    <col min="4867" max="4867" width="5.90625" style="199" bestFit="1" customWidth="1"/>
    <col min="4868" max="4868" width="8" style="199" customWidth="1"/>
    <col min="4869" max="4869" width="12" style="199" customWidth="1"/>
    <col min="4870" max="4870" width="4.7265625" style="199" customWidth="1"/>
    <col min="4871" max="4871" width="6.7265625" style="199" customWidth="1"/>
    <col min="4872" max="4880" width="10.08984375" style="199" customWidth="1"/>
    <col min="4881" max="4882" width="7.6328125" style="199" customWidth="1"/>
    <col min="4883" max="4883" width="7.36328125" style="199" bestFit="1" customWidth="1"/>
    <col min="4884" max="4884" width="15.36328125" style="199" customWidth="1"/>
    <col min="4885" max="4885" width="4.453125" style="199" customWidth="1"/>
    <col min="4886" max="4886" width="5.08984375" style="199" bestFit="1" customWidth="1"/>
    <col min="4887" max="4887" width="9" style="199" bestFit="1"/>
    <col min="4888" max="4888" width="5.453125" style="199" bestFit="1" customWidth="1"/>
    <col min="4889" max="4891" width="5.08984375" style="199" bestFit="1" customWidth="1"/>
    <col min="4892" max="4892" width="7.36328125" style="199" bestFit="1" customWidth="1"/>
    <col min="4893" max="4895" width="5.08984375" style="199" bestFit="1" customWidth="1"/>
    <col min="4896" max="4896" width="4" style="199" bestFit="1" customWidth="1"/>
    <col min="4897" max="4902" width="5.08984375" style="199" bestFit="1" customWidth="1"/>
    <col min="4903" max="5120" width="9" style="199"/>
    <col min="5121" max="5121" width="3.08984375" style="199" customWidth="1"/>
    <col min="5122" max="5122" width="19.6328125" style="199" customWidth="1"/>
    <col min="5123" max="5123" width="5.90625" style="199" bestFit="1" customWidth="1"/>
    <col min="5124" max="5124" width="8" style="199" customWidth="1"/>
    <col min="5125" max="5125" width="12" style="199" customWidth="1"/>
    <col min="5126" max="5126" width="4.7265625" style="199" customWidth="1"/>
    <col min="5127" max="5127" width="6.7265625" style="199" customWidth="1"/>
    <col min="5128" max="5136" width="10.08984375" style="199" customWidth="1"/>
    <col min="5137" max="5138" width="7.6328125" style="199" customWidth="1"/>
    <col min="5139" max="5139" width="7.36328125" style="199" bestFit="1" customWidth="1"/>
    <col min="5140" max="5140" width="15.36328125" style="199" customWidth="1"/>
    <col min="5141" max="5141" width="4.453125" style="199" customWidth="1"/>
    <col min="5142" max="5142" width="5.08984375" style="199" bestFit="1" customWidth="1"/>
    <col min="5143" max="5143" width="9" style="199" bestFit="1"/>
    <col min="5144" max="5144" width="5.453125" style="199" bestFit="1" customWidth="1"/>
    <col min="5145" max="5147" width="5.08984375" style="199" bestFit="1" customWidth="1"/>
    <col min="5148" max="5148" width="7.36328125" style="199" bestFit="1" customWidth="1"/>
    <col min="5149" max="5151" width="5.08984375" style="199" bestFit="1" customWidth="1"/>
    <col min="5152" max="5152" width="4" style="199" bestFit="1" customWidth="1"/>
    <col min="5153" max="5158" width="5.08984375" style="199" bestFit="1" customWidth="1"/>
    <col min="5159" max="5376" width="9" style="199"/>
    <col min="5377" max="5377" width="3.08984375" style="199" customWidth="1"/>
    <col min="5378" max="5378" width="19.6328125" style="199" customWidth="1"/>
    <col min="5379" max="5379" width="5.90625" style="199" bestFit="1" customWidth="1"/>
    <col min="5380" max="5380" width="8" style="199" customWidth="1"/>
    <col min="5381" max="5381" width="12" style="199" customWidth="1"/>
    <col min="5382" max="5382" width="4.7265625" style="199" customWidth="1"/>
    <col min="5383" max="5383" width="6.7265625" style="199" customWidth="1"/>
    <col min="5384" max="5392" width="10.08984375" style="199" customWidth="1"/>
    <col min="5393" max="5394" width="7.6328125" style="199" customWidth="1"/>
    <col min="5395" max="5395" width="7.36328125" style="199" bestFit="1" customWidth="1"/>
    <col min="5396" max="5396" width="15.36328125" style="199" customWidth="1"/>
    <col min="5397" max="5397" width="4.453125" style="199" customWidth="1"/>
    <col min="5398" max="5398" width="5.08984375" style="199" bestFit="1" customWidth="1"/>
    <col min="5399" max="5399" width="9" style="199" bestFit="1"/>
    <col min="5400" max="5400" width="5.453125" style="199" bestFit="1" customWidth="1"/>
    <col min="5401" max="5403" width="5.08984375" style="199" bestFit="1" customWidth="1"/>
    <col min="5404" max="5404" width="7.36328125" style="199" bestFit="1" customWidth="1"/>
    <col min="5405" max="5407" width="5.08984375" style="199" bestFit="1" customWidth="1"/>
    <col min="5408" max="5408" width="4" style="199" bestFit="1" customWidth="1"/>
    <col min="5409" max="5414" width="5.08984375" style="199" bestFit="1" customWidth="1"/>
    <col min="5415" max="5632" width="9" style="199"/>
    <col min="5633" max="5633" width="3.08984375" style="199" customWidth="1"/>
    <col min="5634" max="5634" width="19.6328125" style="199" customWidth="1"/>
    <col min="5635" max="5635" width="5.90625" style="199" bestFit="1" customWidth="1"/>
    <col min="5636" max="5636" width="8" style="199" customWidth="1"/>
    <col min="5637" max="5637" width="12" style="199" customWidth="1"/>
    <col min="5638" max="5638" width="4.7265625" style="199" customWidth="1"/>
    <col min="5639" max="5639" width="6.7265625" style="199" customWidth="1"/>
    <col min="5640" max="5648" width="10.08984375" style="199" customWidth="1"/>
    <col min="5649" max="5650" width="7.6328125" style="199" customWidth="1"/>
    <col min="5651" max="5651" width="7.36328125" style="199" bestFit="1" customWidth="1"/>
    <col min="5652" max="5652" width="15.36328125" style="199" customWidth="1"/>
    <col min="5653" max="5653" width="4.453125" style="199" customWidth="1"/>
    <col min="5654" max="5654" width="5.08984375" style="199" bestFit="1" customWidth="1"/>
    <col min="5655" max="5655" width="9" style="199" bestFit="1"/>
    <col min="5656" max="5656" width="5.453125" style="199" bestFit="1" customWidth="1"/>
    <col min="5657" max="5659" width="5.08984375" style="199" bestFit="1" customWidth="1"/>
    <col min="5660" max="5660" width="7.36328125" style="199" bestFit="1" customWidth="1"/>
    <col min="5661" max="5663" width="5.08984375" style="199" bestFit="1" customWidth="1"/>
    <col min="5664" max="5664" width="4" style="199" bestFit="1" customWidth="1"/>
    <col min="5665" max="5670" width="5.08984375" style="199" bestFit="1" customWidth="1"/>
    <col min="5671" max="5888" width="9" style="199"/>
    <col min="5889" max="5889" width="3.08984375" style="199" customWidth="1"/>
    <col min="5890" max="5890" width="19.6328125" style="199" customWidth="1"/>
    <col min="5891" max="5891" width="5.90625" style="199" bestFit="1" customWidth="1"/>
    <col min="5892" max="5892" width="8" style="199" customWidth="1"/>
    <col min="5893" max="5893" width="12" style="199" customWidth="1"/>
    <col min="5894" max="5894" width="4.7265625" style="199" customWidth="1"/>
    <col min="5895" max="5895" width="6.7265625" style="199" customWidth="1"/>
    <col min="5896" max="5904" width="10.08984375" style="199" customWidth="1"/>
    <col min="5905" max="5906" width="7.6328125" style="199" customWidth="1"/>
    <col min="5907" max="5907" width="7.36328125" style="199" bestFit="1" customWidth="1"/>
    <col min="5908" max="5908" width="15.36328125" style="199" customWidth="1"/>
    <col min="5909" max="5909" width="4.453125" style="199" customWidth="1"/>
    <col min="5910" max="5910" width="5.08984375" style="199" bestFit="1" customWidth="1"/>
    <col min="5911" max="5911" width="9" style="199" bestFit="1"/>
    <col min="5912" max="5912" width="5.453125" style="199" bestFit="1" customWidth="1"/>
    <col min="5913" max="5915" width="5.08984375" style="199" bestFit="1" customWidth="1"/>
    <col min="5916" max="5916" width="7.36328125" style="199" bestFit="1" customWidth="1"/>
    <col min="5917" max="5919" width="5.08984375" style="199" bestFit="1" customWidth="1"/>
    <col min="5920" max="5920" width="4" style="199" bestFit="1" customWidth="1"/>
    <col min="5921" max="5926" width="5.08984375" style="199" bestFit="1" customWidth="1"/>
    <col min="5927" max="6144" width="9" style="199"/>
    <col min="6145" max="6145" width="3.08984375" style="199" customWidth="1"/>
    <col min="6146" max="6146" width="19.6328125" style="199" customWidth="1"/>
    <col min="6147" max="6147" width="5.90625" style="199" bestFit="1" customWidth="1"/>
    <col min="6148" max="6148" width="8" style="199" customWidth="1"/>
    <col min="6149" max="6149" width="12" style="199" customWidth="1"/>
    <col min="6150" max="6150" width="4.7265625" style="199" customWidth="1"/>
    <col min="6151" max="6151" width="6.7265625" style="199" customWidth="1"/>
    <col min="6152" max="6160" width="10.08984375" style="199" customWidth="1"/>
    <col min="6161" max="6162" width="7.6328125" style="199" customWidth="1"/>
    <col min="6163" max="6163" width="7.36328125" style="199" bestFit="1" customWidth="1"/>
    <col min="6164" max="6164" width="15.36328125" style="199" customWidth="1"/>
    <col min="6165" max="6165" width="4.453125" style="199" customWidth="1"/>
    <col min="6166" max="6166" width="5.08984375" style="199" bestFit="1" customWidth="1"/>
    <col min="6167" max="6167" width="9" style="199" bestFit="1"/>
    <col min="6168" max="6168" width="5.453125" style="199" bestFit="1" customWidth="1"/>
    <col min="6169" max="6171" width="5.08984375" style="199" bestFit="1" customWidth="1"/>
    <col min="6172" max="6172" width="7.36328125" style="199" bestFit="1" customWidth="1"/>
    <col min="6173" max="6175" width="5.08984375" style="199" bestFit="1" customWidth="1"/>
    <col min="6176" max="6176" width="4" style="199" bestFit="1" customWidth="1"/>
    <col min="6177" max="6182" width="5.08984375" style="199" bestFit="1" customWidth="1"/>
    <col min="6183" max="6400" width="9" style="199"/>
    <col min="6401" max="6401" width="3.08984375" style="199" customWidth="1"/>
    <col min="6402" max="6402" width="19.6328125" style="199" customWidth="1"/>
    <col min="6403" max="6403" width="5.90625" style="199" bestFit="1" customWidth="1"/>
    <col min="6404" max="6404" width="8" style="199" customWidth="1"/>
    <col min="6405" max="6405" width="12" style="199" customWidth="1"/>
    <col min="6406" max="6406" width="4.7265625" style="199" customWidth="1"/>
    <col min="6407" max="6407" width="6.7265625" style="199" customWidth="1"/>
    <col min="6408" max="6416" width="10.08984375" style="199" customWidth="1"/>
    <col min="6417" max="6418" width="7.6328125" style="199" customWidth="1"/>
    <col min="6419" max="6419" width="7.36328125" style="199" bestFit="1" customWidth="1"/>
    <col min="6420" max="6420" width="15.36328125" style="199" customWidth="1"/>
    <col min="6421" max="6421" width="4.453125" style="199" customWidth="1"/>
    <col min="6422" max="6422" width="5.08984375" style="199" bestFit="1" customWidth="1"/>
    <col min="6423" max="6423" width="9" style="199" bestFit="1"/>
    <col min="6424" max="6424" width="5.453125" style="199" bestFit="1" customWidth="1"/>
    <col min="6425" max="6427" width="5.08984375" style="199" bestFit="1" customWidth="1"/>
    <col min="6428" max="6428" width="7.36328125" style="199" bestFit="1" customWidth="1"/>
    <col min="6429" max="6431" width="5.08984375" style="199" bestFit="1" customWidth="1"/>
    <col min="6432" max="6432" width="4" style="199" bestFit="1" customWidth="1"/>
    <col min="6433" max="6438" width="5.08984375" style="199" bestFit="1" customWidth="1"/>
    <col min="6439" max="6656" width="9" style="199"/>
    <col min="6657" max="6657" width="3.08984375" style="199" customWidth="1"/>
    <col min="6658" max="6658" width="19.6328125" style="199" customWidth="1"/>
    <col min="6659" max="6659" width="5.90625" style="199" bestFit="1" customWidth="1"/>
    <col min="6660" max="6660" width="8" style="199" customWidth="1"/>
    <col min="6661" max="6661" width="12" style="199" customWidth="1"/>
    <col min="6662" max="6662" width="4.7265625" style="199" customWidth="1"/>
    <col min="6663" max="6663" width="6.7265625" style="199" customWidth="1"/>
    <col min="6664" max="6672" width="10.08984375" style="199" customWidth="1"/>
    <col min="6673" max="6674" width="7.6328125" style="199" customWidth="1"/>
    <col min="6675" max="6675" width="7.36328125" style="199" bestFit="1" customWidth="1"/>
    <col min="6676" max="6676" width="15.36328125" style="199" customWidth="1"/>
    <col min="6677" max="6677" width="4.453125" style="199" customWidth="1"/>
    <col min="6678" max="6678" width="5.08984375" style="199" bestFit="1" customWidth="1"/>
    <col min="6679" max="6679" width="9" style="199" bestFit="1"/>
    <col min="6680" max="6680" width="5.453125" style="199" bestFit="1" customWidth="1"/>
    <col min="6681" max="6683" width="5.08984375" style="199" bestFit="1" customWidth="1"/>
    <col min="6684" max="6684" width="7.36328125" style="199" bestFit="1" customWidth="1"/>
    <col min="6685" max="6687" width="5.08984375" style="199" bestFit="1" customWidth="1"/>
    <col min="6688" max="6688" width="4" style="199" bestFit="1" customWidth="1"/>
    <col min="6689" max="6694" width="5.08984375" style="199" bestFit="1" customWidth="1"/>
    <col min="6695" max="6912" width="9" style="199"/>
    <col min="6913" max="6913" width="3.08984375" style="199" customWidth="1"/>
    <col min="6914" max="6914" width="19.6328125" style="199" customWidth="1"/>
    <col min="6915" max="6915" width="5.90625" style="199" bestFit="1" customWidth="1"/>
    <col min="6916" max="6916" width="8" style="199" customWidth="1"/>
    <col min="6917" max="6917" width="12" style="199" customWidth="1"/>
    <col min="6918" max="6918" width="4.7265625" style="199" customWidth="1"/>
    <col min="6919" max="6919" width="6.7265625" style="199" customWidth="1"/>
    <col min="6920" max="6928" width="10.08984375" style="199" customWidth="1"/>
    <col min="6929" max="6930" width="7.6328125" style="199" customWidth="1"/>
    <col min="6931" max="6931" width="7.36328125" style="199" bestFit="1" customWidth="1"/>
    <col min="6932" max="6932" width="15.36328125" style="199" customWidth="1"/>
    <col min="6933" max="6933" width="4.453125" style="199" customWidth="1"/>
    <col min="6934" max="6934" width="5.08984375" style="199" bestFit="1" customWidth="1"/>
    <col min="6935" max="6935" width="9" style="199" bestFit="1"/>
    <col min="6936" max="6936" width="5.453125" style="199" bestFit="1" customWidth="1"/>
    <col min="6937" max="6939" width="5.08984375" style="199" bestFit="1" customWidth="1"/>
    <col min="6940" max="6940" width="7.36328125" style="199" bestFit="1" customWidth="1"/>
    <col min="6941" max="6943" width="5.08984375" style="199" bestFit="1" customWidth="1"/>
    <col min="6944" max="6944" width="4" style="199" bestFit="1" customWidth="1"/>
    <col min="6945" max="6950" width="5.08984375" style="199" bestFit="1" customWidth="1"/>
    <col min="6951" max="7168" width="9" style="199"/>
    <col min="7169" max="7169" width="3.08984375" style="199" customWidth="1"/>
    <col min="7170" max="7170" width="19.6328125" style="199" customWidth="1"/>
    <col min="7171" max="7171" width="5.90625" style="199" bestFit="1" customWidth="1"/>
    <col min="7172" max="7172" width="8" style="199" customWidth="1"/>
    <col min="7173" max="7173" width="12" style="199" customWidth="1"/>
    <col min="7174" max="7174" width="4.7265625" style="199" customWidth="1"/>
    <col min="7175" max="7175" width="6.7265625" style="199" customWidth="1"/>
    <col min="7176" max="7184" width="10.08984375" style="199" customWidth="1"/>
    <col min="7185" max="7186" width="7.6328125" style="199" customWidth="1"/>
    <col min="7187" max="7187" width="7.36328125" style="199" bestFit="1" customWidth="1"/>
    <col min="7188" max="7188" width="15.36328125" style="199" customWidth="1"/>
    <col min="7189" max="7189" width="4.453125" style="199" customWidth="1"/>
    <col min="7190" max="7190" width="5.08984375" style="199" bestFit="1" customWidth="1"/>
    <col min="7191" max="7191" width="9" style="199" bestFit="1"/>
    <col min="7192" max="7192" width="5.453125" style="199" bestFit="1" customWidth="1"/>
    <col min="7193" max="7195" width="5.08984375" style="199" bestFit="1" customWidth="1"/>
    <col min="7196" max="7196" width="7.36328125" style="199" bestFit="1" customWidth="1"/>
    <col min="7197" max="7199" width="5.08984375" style="199" bestFit="1" customWidth="1"/>
    <col min="7200" max="7200" width="4" style="199" bestFit="1" customWidth="1"/>
    <col min="7201" max="7206" width="5.08984375" style="199" bestFit="1" customWidth="1"/>
    <col min="7207" max="7424" width="9" style="199"/>
    <col min="7425" max="7425" width="3.08984375" style="199" customWidth="1"/>
    <col min="7426" max="7426" width="19.6328125" style="199" customWidth="1"/>
    <col min="7427" max="7427" width="5.90625" style="199" bestFit="1" customWidth="1"/>
    <col min="7428" max="7428" width="8" style="199" customWidth="1"/>
    <col min="7429" max="7429" width="12" style="199" customWidth="1"/>
    <col min="7430" max="7430" width="4.7265625" style="199" customWidth="1"/>
    <col min="7431" max="7431" width="6.7265625" style="199" customWidth="1"/>
    <col min="7432" max="7440" width="10.08984375" style="199" customWidth="1"/>
    <col min="7441" max="7442" width="7.6328125" style="199" customWidth="1"/>
    <col min="7443" max="7443" width="7.36328125" style="199" bestFit="1" customWidth="1"/>
    <col min="7444" max="7444" width="15.36328125" style="199" customWidth="1"/>
    <col min="7445" max="7445" width="4.453125" style="199" customWidth="1"/>
    <col min="7446" max="7446" width="5.08984375" style="199" bestFit="1" customWidth="1"/>
    <col min="7447" max="7447" width="9" style="199" bestFit="1"/>
    <col min="7448" max="7448" width="5.453125" style="199" bestFit="1" customWidth="1"/>
    <col min="7449" max="7451" width="5.08984375" style="199" bestFit="1" customWidth="1"/>
    <col min="7452" max="7452" width="7.36328125" style="199" bestFit="1" customWidth="1"/>
    <col min="7453" max="7455" width="5.08984375" style="199" bestFit="1" customWidth="1"/>
    <col min="7456" max="7456" width="4" style="199" bestFit="1" customWidth="1"/>
    <col min="7457" max="7462" width="5.08984375" style="199" bestFit="1" customWidth="1"/>
    <col min="7463" max="7680" width="9" style="199"/>
    <col min="7681" max="7681" width="3.08984375" style="199" customWidth="1"/>
    <col min="7682" max="7682" width="19.6328125" style="199" customWidth="1"/>
    <col min="7683" max="7683" width="5.90625" style="199" bestFit="1" customWidth="1"/>
    <col min="7684" max="7684" width="8" style="199" customWidth="1"/>
    <col min="7685" max="7685" width="12" style="199" customWidth="1"/>
    <col min="7686" max="7686" width="4.7265625" style="199" customWidth="1"/>
    <col min="7687" max="7687" width="6.7265625" style="199" customWidth="1"/>
    <col min="7688" max="7696" width="10.08984375" style="199" customWidth="1"/>
    <col min="7697" max="7698" width="7.6328125" style="199" customWidth="1"/>
    <col min="7699" max="7699" width="7.36328125" style="199" bestFit="1" customWidth="1"/>
    <col min="7700" max="7700" width="15.36328125" style="199" customWidth="1"/>
    <col min="7701" max="7701" width="4.453125" style="199" customWidth="1"/>
    <col min="7702" max="7702" width="5.08984375" style="199" bestFit="1" customWidth="1"/>
    <col min="7703" max="7703" width="9" style="199" bestFit="1"/>
    <col min="7704" max="7704" width="5.453125" style="199" bestFit="1" customWidth="1"/>
    <col min="7705" max="7707" width="5.08984375" style="199" bestFit="1" customWidth="1"/>
    <col min="7708" max="7708" width="7.36328125" style="199" bestFit="1" customWidth="1"/>
    <col min="7709" max="7711" width="5.08984375" style="199" bestFit="1" customWidth="1"/>
    <col min="7712" max="7712" width="4" style="199" bestFit="1" customWidth="1"/>
    <col min="7713" max="7718" width="5.08984375" style="199" bestFit="1" customWidth="1"/>
    <col min="7719" max="7936" width="9" style="199"/>
    <col min="7937" max="7937" width="3.08984375" style="199" customWidth="1"/>
    <col min="7938" max="7938" width="19.6328125" style="199" customWidth="1"/>
    <col min="7939" max="7939" width="5.90625" style="199" bestFit="1" customWidth="1"/>
    <col min="7940" max="7940" width="8" style="199" customWidth="1"/>
    <col min="7941" max="7941" width="12" style="199" customWidth="1"/>
    <col min="7942" max="7942" width="4.7265625" style="199" customWidth="1"/>
    <col min="7943" max="7943" width="6.7265625" style="199" customWidth="1"/>
    <col min="7944" max="7952" width="10.08984375" style="199" customWidth="1"/>
    <col min="7953" max="7954" width="7.6328125" style="199" customWidth="1"/>
    <col min="7955" max="7955" width="7.36328125" style="199" bestFit="1" customWidth="1"/>
    <col min="7956" max="7956" width="15.36328125" style="199" customWidth="1"/>
    <col min="7957" max="7957" width="4.453125" style="199" customWidth="1"/>
    <col min="7958" max="7958" width="5.08984375" style="199" bestFit="1" customWidth="1"/>
    <col min="7959" max="7959" width="9" style="199" bestFit="1"/>
    <col min="7960" max="7960" width="5.453125" style="199" bestFit="1" customWidth="1"/>
    <col min="7961" max="7963" width="5.08984375" style="199" bestFit="1" customWidth="1"/>
    <col min="7964" max="7964" width="7.36328125" style="199" bestFit="1" customWidth="1"/>
    <col min="7965" max="7967" width="5.08984375" style="199" bestFit="1" customWidth="1"/>
    <col min="7968" max="7968" width="4" style="199" bestFit="1" customWidth="1"/>
    <col min="7969" max="7974" width="5.08984375" style="199" bestFit="1" customWidth="1"/>
    <col min="7975" max="8192" width="9" style="199"/>
    <col min="8193" max="8193" width="3.08984375" style="199" customWidth="1"/>
    <col min="8194" max="8194" width="19.6328125" style="199" customWidth="1"/>
    <col min="8195" max="8195" width="5.90625" style="199" bestFit="1" customWidth="1"/>
    <col min="8196" max="8196" width="8" style="199" customWidth="1"/>
    <col min="8197" max="8197" width="12" style="199" customWidth="1"/>
    <col min="8198" max="8198" width="4.7265625" style="199" customWidth="1"/>
    <col min="8199" max="8199" width="6.7265625" style="199" customWidth="1"/>
    <col min="8200" max="8208" width="10.08984375" style="199" customWidth="1"/>
    <col min="8209" max="8210" width="7.6328125" style="199" customWidth="1"/>
    <col min="8211" max="8211" width="7.36328125" style="199" bestFit="1" customWidth="1"/>
    <col min="8212" max="8212" width="15.36328125" style="199" customWidth="1"/>
    <col min="8213" max="8213" width="4.453125" style="199" customWidth="1"/>
    <col min="8214" max="8214" width="5.08984375" style="199" bestFit="1" customWidth="1"/>
    <col min="8215" max="8215" width="9" style="199" bestFit="1"/>
    <col min="8216" max="8216" width="5.453125" style="199" bestFit="1" customWidth="1"/>
    <col min="8217" max="8219" width="5.08984375" style="199" bestFit="1" customWidth="1"/>
    <col min="8220" max="8220" width="7.36328125" style="199" bestFit="1" customWidth="1"/>
    <col min="8221" max="8223" width="5.08984375" style="199" bestFit="1" customWidth="1"/>
    <col min="8224" max="8224" width="4" style="199" bestFit="1" customWidth="1"/>
    <col min="8225" max="8230" width="5.08984375" style="199" bestFit="1" customWidth="1"/>
    <col min="8231" max="8448" width="9" style="199"/>
    <col min="8449" max="8449" width="3.08984375" style="199" customWidth="1"/>
    <col min="8450" max="8450" width="19.6328125" style="199" customWidth="1"/>
    <col min="8451" max="8451" width="5.90625" style="199" bestFit="1" customWidth="1"/>
    <col min="8452" max="8452" width="8" style="199" customWidth="1"/>
    <col min="8453" max="8453" width="12" style="199" customWidth="1"/>
    <col min="8454" max="8454" width="4.7265625" style="199" customWidth="1"/>
    <col min="8455" max="8455" width="6.7265625" style="199" customWidth="1"/>
    <col min="8456" max="8464" width="10.08984375" style="199" customWidth="1"/>
    <col min="8465" max="8466" width="7.6328125" style="199" customWidth="1"/>
    <col min="8467" max="8467" width="7.36328125" style="199" bestFit="1" customWidth="1"/>
    <col min="8468" max="8468" width="15.36328125" style="199" customWidth="1"/>
    <col min="8469" max="8469" width="4.453125" style="199" customWidth="1"/>
    <col min="8470" max="8470" width="5.08984375" style="199" bestFit="1" customWidth="1"/>
    <col min="8471" max="8471" width="9" style="199" bestFit="1"/>
    <col min="8472" max="8472" width="5.453125" style="199" bestFit="1" customWidth="1"/>
    <col min="8473" max="8475" width="5.08984375" style="199" bestFit="1" customWidth="1"/>
    <col min="8476" max="8476" width="7.36328125" style="199" bestFit="1" customWidth="1"/>
    <col min="8477" max="8479" width="5.08984375" style="199" bestFit="1" customWidth="1"/>
    <col min="8480" max="8480" width="4" style="199" bestFit="1" customWidth="1"/>
    <col min="8481" max="8486" width="5.08984375" style="199" bestFit="1" customWidth="1"/>
    <col min="8487" max="8704" width="9" style="199"/>
    <col min="8705" max="8705" width="3.08984375" style="199" customWidth="1"/>
    <col min="8706" max="8706" width="19.6328125" style="199" customWidth="1"/>
    <col min="8707" max="8707" width="5.90625" style="199" bestFit="1" customWidth="1"/>
    <col min="8708" max="8708" width="8" style="199" customWidth="1"/>
    <col min="8709" max="8709" width="12" style="199" customWidth="1"/>
    <col min="8710" max="8710" width="4.7265625" style="199" customWidth="1"/>
    <col min="8711" max="8711" width="6.7265625" style="199" customWidth="1"/>
    <col min="8712" max="8720" width="10.08984375" style="199" customWidth="1"/>
    <col min="8721" max="8722" width="7.6328125" style="199" customWidth="1"/>
    <col min="8723" max="8723" width="7.36328125" style="199" bestFit="1" customWidth="1"/>
    <col min="8724" max="8724" width="15.36328125" style="199" customWidth="1"/>
    <col min="8725" max="8725" width="4.453125" style="199" customWidth="1"/>
    <col min="8726" max="8726" width="5.08984375" style="199" bestFit="1" customWidth="1"/>
    <col min="8727" max="8727" width="9" style="199" bestFit="1"/>
    <col min="8728" max="8728" width="5.453125" style="199" bestFit="1" customWidth="1"/>
    <col min="8729" max="8731" width="5.08984375" style="199" bestFit="1" customWidth="1"/>
    <col min="8732" max="8732" width="7.36328125" style="199" bestFit="1" customWidth="1"/>
    <col min="8733" max="8735" width="5.08984375" style="199" bestFit="1" customWidth="1"/>
    <col min="8736" max="8736" width="4" style="199" bestFit="1" customWidth="1"/>
    <col min="8737" max="8742" width="5.08984375" style="199" bestFit="1" customWidth="1"/>
    <col min="8743" max="8960" width="9" style="199"/>
    <col min="8961" max="8961" width="3.08984375" style="199" customWidth="1"/>
    <col min="8962" max="8962" width="19.6328125" style="199" customWidth="1"/>
    <col min="8963" max="8963" width="5.90625" style="199" bestFit="1" customWidth="1"/>
    <col min="8964" max="8964" width="8" style="199" customWidth="1"/>
    <col min="8965" max="8965" width="12" style="199" customWidth="1"/>
    <col min="8966" max="8966" width="4.7265625" style="199" customWidth="1"/>
    <col min="8967" max="8967" width="6.7265625" style="199" customWidth="1"/>
    <col min="8968" max="8976" width="10.08984375" style="199" customWidth="1"/>
    <col min="8977" max="8978" width="7.6328125" style="199" customWidth="1"/>
    <col min="8979" max="8979" width="7.36328125" style="199" bestFit="1" customWidth="1"/>
    <col min="8980" max="8980" width="15.36328125" style="199" customWidth="1"/>
    <col min="8981" max="8981" width="4.453125" style="199" customWidth="1"/>
    <col min="8982" max="8982" width="5.08984375" style="199" bestFit="1" customWidth="1"/>
    <col min="8983" max="8983" width="9" style="199" bestFit="1"/>
    <col min="8984" max="8984" width="5.453125" style="199" bestFit="1" customWidth="1"/>
    <col min="8985" max="8987" width="5.08984375" style="199" bestFit="1" customWidth="1"/>
    <col min="8988" max="8988" width="7.36328125" style="199" bestFit="1" customWidth="1"/>
    <col min="8989" max="8991" width="5.08984375" style="199" bestFit="1" customWidth="1"/>
    <col min="8992" max="8992" width="4" style="199" bestFit="1" customWidth="1"/>
    <col min="8993" max="8998" width="5.08984375" style="199" bestFit="1" customWidth="1"/>
    <col min="8999" max="9216" width="9" style="199"/>
    <col min="9217" max="9217" width="3.08984375" style="199" customWidth="1"/>
    <col min="9218" max="9218" width="19.6328125" style="199" customWidth="1"/>
    <col min="9219" max="9219" width="5.90625" style="199" bestFit="1" customWidth="1"/>
    <col min="9220" max="9220" width="8" style="199" customWidth="1"/>
    <col min="9221" max="9221" width="12" style="199" customWidth="1"/>
    <col min="9222" max="9222" width="4.7265625" style="199" customWidth="1"/>
    <col min="9223" max="9223" width="6.7265625" style="199" customWidth="1"/>
    <col min="9224" max="9232" width="10.08984375" style="199" customWidth="1"/>
    <col min="9233" max="9234" width="7.6328125" style="199" customWidth="1"/>
    <col min="9235" max="9235" width="7.36328125" style="199" bestFit="1" customWidth="1"/>
    <col min="9236" max="9236" width="15.36328125" style="199" customWidth="1"/>
    <col min="9237" max="9237" width="4.453125" style="199" customWidth="1"/>
    <col min="9238" max="9238" width="5.08984375" style="199" bestFit="1" customWidth="1"/>
    <col min="9239" max="9239" width="9" style="199" bestFit="1"/>
    <col min="9240" max="9240" width="5.453125" style="199" bestFit="1" customWidth="1"/>
    <col min="9241" max="9243" width="5.08984375" style="199" bestFit="1" customWidth="1"/>
    <col min="9244" max="9244" width="7.36328125" style="199" bestFit="1" customWidth="1"/>
    <col min="9245" max="9247" width="5.08984375" style="199" bestFit="1" customWidth="1"/>
    <col min="9248" max="9248" width="4" style="199" bestFit="1" customWidth="1"/>
    <col min="9249" max="9254" width="5.08984375" style="199" bestFit="1" customWidth="1"/>
    <col min="9255" max="9472" width="9" style="199"/>
    <col min="9473" max="9473" width="3.08984375" style="199" customWidth="1"/>
    <col min="9474" max="9474" width="19.6328125" style="199" customWidth="1"/>
    <col min="9475" max="9475" width="5.90625" style="199" bestFit="1" customWidth="1"/>
    <col min="9476" max="9476" width="8" style="199" customWidth="1"/>
    <col min="9477" max="9477" width="12" style="199" customWidth="1"/>
    <col min="9478" max="9478" width="4.7265625" style="199" customWidth="1"/>
    <col min="9479" max="9479" width="6.7265625" style="199" customWidth="1"/>
    <col min="9480" max="9488" width="10.08984375" style="199" customWidth="1"/>
    <col min="9489" max="9490" width="7.6328125" style="199" customWidth="1"/>
    <col min="9491" max="9491" width="7.36328125" style="199" bestFit="1" customWidth="1"/>
    <col min="9492" max="9492" width="15.36328125" style="199" customWidth="1"/>
    <col min="9493" max="9493" width="4.453125" style="199" customWidth="1"/>
    <col min="9494" max="9494" width="5.08984375" style="199" bestFit="1" customWidth="1"/>
    <col min="9495" max="9495" width="9" style="199" bestFit="1"/>
    <col min="9496" max="9496" width="5.453125" style="199" bestFit="1" customWidth="1"/>
    <col min="9497" max="9499" width="5.08984375" style="199" bestFit="1" customWidth="1"/>
    <col min="9500" max="9500" width="7.36328125" style="199" bestFit="1" customWidth="1"/>
    <col min="9501" max="9503" width="5.08984375" style="199" bestFit="1" customWidth="1"/>
    <col min="9504" max="9504" width="4" style="199" bestFit="1" customWidth="1"/>
    <col min="9505" max="9510" width="5.08984375" style="199" bestFit="1" customWidth="1"/>
    <col min="9511" max="9728" width="9" style="199"/>
    <col min="9729" max="9729" width="3.08984375" style="199" customWidth="1"/>
    <col min="9730" max="9730" width="19.6328125" style="199" customWidth="1"/>
    <col min="9731" max="9731" width="5.90625" style="199" bestFit="1" customWidth="1"/>
    <col min="9732" max="9732" width="8" style="199" customWidth="1"/>
    <col min="9733" max="9733" width="12" style="199" customWidth="1"/>
    <col min="9734" max="9734" width="4.7265625" style="199" customWidth="1"/>
    <col min="9735" max="9735" width="6.7265625" style="199" customWidth="1"/>
    <col min="9736" max="9744" width="10.08984375" style="199" customWidth="1"/>
    <col min="9745" max="9746" width="7.6328125" style="199" customWidth="1"/>
    <col min="9747" max="9747" width="7.36328125" style="199" bestFit="1" customWidth="1"/>
    <col min="9748" max="9748" width="15.36328125" style="199" customWidth="1"/>
    <col min="9749" max="9749" width="4.453125" style="199" customWidth="1"/>
    <col min="9750" max="9750" width="5.08984375" style="199" bestFit="1" customWidth="1"/>
    <col min="9751" max="9751" width="9" style="199" bestFit="1"/>
    <col min="9752" max="9752" width="5.453125" style="199" bestFit="1" customWidth="1"/>
    <col min="9753" max="9755" width="5.08984375" style="199" bestFit="1" customWidth="1"/>
    <col min="9756" max="9756" width="7.36328125" style="199" bestFit="1" customWidth="1"/>
    <col min="9757" max="9759" width="5.08984375" style="199" bestFit="1" customWidth="1"/>
    <col min="9760" max="9760" width="4" style="199" bestFit="1" customWidth="1"/>
    <col min="9761" max="9766" width="5.08984375" style="199" bestFit="1" customWidth="1"/>
    <col min="9767" max="9984" width="9" style="199"/>
    <col min="9985" max="9985" width="3.08984375" style="199" customWidth="1"/>
    <col min="9986" max="9986" width="19.6328125" style="199" customWidth="1"/>
    <col min="9987" max="9987" width="5.90625" style="199" bestFit="1" customWidth="1"/>
    <col min="9988" max="9988" width="8" style="199" customWidth="1"/>
    <col min="9989" max="9989" width="12" style="199" customWidth="1"/>
    <col min="9990" max="9990" width="4.7265625" style="199" customWidth="1"/>
    <col min="9991" max="9991" width="6.7265625" style="199" customWidth="1"/>
    <col min="9992" max="10000" width="10.08984375" style="199" customWidth="1"/>
    <col min="10001" max="10002" width="7.6328125" style="199" customWidth="1"/>
    <col min="10003" max="10003" width="7.36328125" style="199" bestFit="1" customWidth="1"/>
    <col min="10004" max="10004" width="15.36328125" style="199" customWidth="1"/>
    <col min="10005" max="10005" width="4.453125" style="199" customWidth="1"/>
    <col min="10006" max="10006" width="5.08984375" style="199" bestFit="1" customWidth="1"/>
    <col min="10007" max="10007" width="9" style="199" bestFit="1"/>
    <col min="10008" max="10008" width="5.453125" style="199" bestFit="1" customWidth="1"/>
    <col min="10009" max="10011" width="5.08984375" style="199" bestFit="1" customWidth="1"/>
    <col min="10012" max="10012" width="7.36328125" style="199" bestFit="1" customWidth="1"/>
    <col min="10013" max="10015" width="5.08984375" style="199" bestFit="1" customWidth="1"/>
    <col min="10016" max="10016" width="4" style="199" bestFit="1" customWidth="1"/>
    <col min="10017" max="10022" width="5.08984375" style="199" bestFit="1" customWidth="1"/>
    <col min="10023" max="10240" width="9" style="199"/>
    <col min="10241" max="10241" width="3.08984375" style="199" customWidth="1"/>
    <col min="10242" max="10242" width="19.6328125" style="199" customWidth="1"/>
    <col min="10243" max="10243" width="5.90625" style="199" bestFit="1" customWidth="1"/>
    <col min="10244" max="10244" width="8" style="199" customWidth="1"/>
    <col min="10245" max="10245" width="12" style="199" customWidth="1"/>
    <col min="10246" max="10246" width="4.7265625" style="199" customWidth="1"/>
    <col min="10247" max="10247" width="6.7265625" style="199" customWidth="1"/>
    <col min="10248" max="10256" width="10.08984375" style="199" customWidth="1"/>
    <col min="10257" max="10258" width="7.6328125" style="199" customWidth="1"/>
    <col min="10259" max="10259" width="7.36328125" style="199" bestFit="1" customWidth="1"/>
    <col min="10260" max="10260" width="15.36328125" style="199" customWidth="1"/>
    <col min="10261" max="10261" width="4.453125" style="199" customWidth="1"/>
    <col min="10262" max="10262" width="5.08984375" style="199" bestFit="1" customWidth="1"/>
    <col min="10263" max="10263" width="9" style="199" bestFit="1"/>
    <col min="10264" max="10264" width="5.453125" style="199" bestFit="1" customWidth="1"/>
    <col min="10265" max="10267" width="5.08984375" style="199" bestFit="1" customWidth="1"/>
    <col min="10268" max="10268" width="7.36328125" style="199" bestFit="1" customWidth="1"/>
    <col min="10269" max="10271" width="5.08984375" style="199" bestFit="1" customWidth="1"/>
    <col min="10272" max="10272" width="4" style="199" bestFit="1" customWidth="1"/>
    <col min="10273" max="10278" width="5.08984375" style="199" bestFit="1" customWidth="1"/>
    <col min="10279" max="10496" width="9" style="199"/>
    <col min="10497" max="10497" width="3.08984375" style="199" customWidth="1"/>
    <col min="10498" max="10498" width="19.6328125" style="199" customWidth="1"/>
    <col min="10499" max="10499" width="5.90625" style="199" bestFit="1" customWidth="1"/>
    <col min="10500" max="10500" width="8" style="199" customWidth="1"/>
    <col min="10501" max="10501" width="12" style="199" customWidth="1"/>
    <col min="10502" max="10502" width="4.7265625" style="199" customWidth="1"/>
    <col min="10503" max="10503" width="6.7265625" style="199" customWidth="1"/>
    <col min="10504" max="10512" width="10.08984375" style="199" customWidth="1"/>
    <col min="10513" max="10514" width="7.6328125" style="199" customWidth="1"/>
    <col min="10515" max="10515" width="7.36328125" style="199" bestFit="1" customWidth="1"/>
    <col min="10516" max="10516" width="15.36328125" style="199" customWidth="1"/>
    <col min="10517" max="10517" width="4.453125" style="199" customWidth="1"/>
    <col min="10518" max="10518" width="5.08984375" style="199" bestFit="1" customWidth="1"/>
    <col min="10519" max="10519" width="9" style="199" bestFit="1"/>
    <col min="10520" max="10520" width="5.453125" style="199" bestFit="1" customWidth="1"/>
    <col min="10521" max="10523" width="5.08984375" style="199" bestFit="1" customWidth="1"/>
    <col min="10524" max="10524" width="7.36328125" style="199" bestFit="1" customWidth="1"/>
    <col min="10525" max="10527" width="5.08984375" style="199" bestFit="1" customWidth="1"/>
    <col min="10528" max="10528" width="4" style="199" bestFit="1" customWidth="1"/>
    <col min="10529" max="10534" width="5.08984375" style="199" bestFit="1" customWidth="1"/>
    <col min="10535" max="10752" width="9" style="199"/>
    <col min="10753" max="10753" width="3.08984375" style="199" customWidth="1"/>
    <col min="10754" max="10754" width="19.6328125" style="199" customWidth="1"/>
    <col min="10755" max="10755" width="5.90625" style="199" bestFit="1" customWidth="1"/>
    <col min="10756" max="10756" width="8" style="199" customWidth="1"/>
    <col min="10757" max="10757" width="12" style="199" customWidth="1"/>
    <col min="10758" max="10758" width="4.7265625" style="199" customWidth="1"/>
    <col min="10759" max="10759" width="6.7265625" style="199" customWidth="1"/>
    <col min="10760" max="10768" width="10.08984375" style="199" customWidth="1"/>
    <col min="10769" max="10770" width="7.6328125" style="199" customWidth="1"/>
    <col min="10771" max="10771" width="7.36328125" style="199" bestFit="1" customWidth="1"/>
    <col min="10772" max="10772" width="15.36328125" style="199" customWidth="1"/>
    <col min="10773" max="10773" width="4.453125" style="199" customWidth="1"/>
    <col min="10774" max="10774" width="5.08984375" style="199" bestFit="1" customWidth="1"/>
    <col min="10775" max="10775" width="9" style="199" bestFit="1"/>
    <col min="10776" max="10776" width="5.453125" style="199" bestFit="1" customWidth="1"/>
    <col min="10777" max="10779" width="5.08984375" style="199" bestFit="1" customWidth="1"/>
    <col min="10780" max="10780" width="7.36328125" style="199" bestFit="1" customWidth="1"/>
    <col min="10781" max="10783" width="5.08984375" style="199" bestFit="1" customWidth="1"/>
    <col min="10784" max="10784" width="4" style="199" bestFit="1" customWidth="1"/>
    <col min="10785" max="10790" width="5.08984375" style="199" bestFit="1" customWidth="1"/>
    <col min="10791" max="11008" width="9" style="199"/>
    <col min="11009" max="11009" width="3.08984375" style="199" customWidth="1"/>
    <col min="11010" max="11010" width="19.6328125" style="199" customWidth="1"/>
    <col min="11011" max="11011" width="5.90625" style="199" bestFit="1" customWidth="1"/>
    <col min="11012" max="11012" width="8" style="199" customWidth="1"/>
    <col min="11013" max="11013" width="12" style="199" customWidth="1"/>
    <col min="11014" max="11014" width="4.7265625" style="199" customWidth="1"/>
    <col min="11015" max="11015" width="6.7265625" style="199" customWidth="1"/>
    <col min="11016" max="11024" width="10.08984375" style="199" customWidth="1"/>
    <col min="11025" max="11026" width="7.6328125" style="199" customWidth="1"/>
    <col min="11027" max="11027" width="7.36328125" style="199" bestFit="1" customWidth="1"/>
    <col min="11028" max="11028" width="15.36328125" style="199" customWidth="1"/>
    <col min="11029" max="11029" width="4.453125" style="199" customWidth="1"/>
    <col min="11030" max="11030" width="5.08984375" style="199" bestFit="1" customWidth="1"/>
    <col min="11031" max="11031" width="9" style="199" bestFit="1"/>
    <col min="11032" max="11032" width="5.453125" style="199" bestFit="1" customWidth="1"/>
    <col min="11033" max="11035" width="5.08984375" style="199" bestFit="1" customWidth="1"/>
    <col min="11036" max="11036" width="7.36328125" style="199" bestFit="1" customWidth="1"/>
    <col min="11037" max="11039" width="5.08984375" style="199" bestFit="1" customWidth="1"/>
    <col min="11040" max="11040" width="4" style="199" bestFit="1" customWidth="1"/>
    <col min="11041" max="11046" width="5.08984375" style="199" bestFit="1" customWidth="1"/>
    <col min="11047" max="11264" width="9" style="199"/>
    <col min="11265" max="11265" width="3.08984375" style="199" customWidth="1"/>
    <col min="11266" max="11266" width="19.6328125" style="199" customWidth="1"/>
    <col min="11267" max="11267" width="5.90625" style="199" bestFit="1" customWidth="1"/>
    <col min="11268" max="11268" width="8" style="199" customWidth="1"/>
    <col min="11269" max="11269" width="12" style="199" customWidth="1"/>
    <col min="11270" max="11270" width="4.7265625" style="199" customWidth="1"/>
    <col min="11271" max="11271" width="6.7265625" style="199" customWidth="1"/>
    <col min="11272" max="11280" width="10.08984375" style="199" customWidth="1"/>
    <col min="11281" max="11282" width="7.6328125" style="199" customWidth="1"/>
    <col min="11283" max="11283" width="7.36328125" style="199" bestFit="1" customWidth="1"/>
    <col min="11284" max="11284" width="15.36328125" style="199" customWidth="1"/>
    <col min="11285" max="11285" width="4.453125" style="199" customWidth="1"/>
    <col min="11286" max="11286" width="5.08984375" style="199" bestFit="1" customWidth="1"/>
    <col min="11287" max="11287" width="9" style="199" bestFit="1"/>
    <col min="11288" max="11288" width="5.453125" style="199" bestFit="1" customWidth="1"/>
    <col min="11289" max="11291" width="5.08984375" style="199" bestFit="1" customWidth="1"/>
    <col min="11292" max="11292" width="7.36328125" style="199" bestFit="1" customWidth="1"/>
    <col min="11293" max="11295" width="5.08984375" style="199" bestFit="1" customWidth="1"/>
    <col min="11296" max="11296" width="4" style="199" bestFit="1" customWidth="1"/>
    <col min="11297" max="11302" width="5.08984375" style="199" bestFit="1" customWidth="1"/>
    <col min="11303" max="11520" width="9" style="199"/>
    <col min="11521" max="11521" width="3.08984375" style="199" customWidth="1"/>
    <col min="11522" max="11522" width="19.6328125" style="199" customWidth="1"/>
    <col min="11523" max="11523" width="5.90625" style="199" bestFit="1" customWidth="1"/>
    <col min="11524" max="11524" width="8" style="199" customWidth="1"/>
    <col min="11525" max="11525" width="12" style="199" customWidth="1"/>
    <col min="11526" max="11526" width="4.7265625" style="199" customWidth="1"/>
    <col min="11527" max="11527" width="6.7265625" style="199" customWidth="1"/>
    <col min="11528" max="11536" width="10.08984375" style="199" customWidth="1"/>
    <col min="11537" max="11538" width="7.6328125" style="199" customWidth="1"/>
    <col min="11539" max="11539" width="7.36328125" style="199" bestFit="1" customWidth="1"/>
    <col min="11540" max="11540" width="15.36328125" style="199" customWidth="1"/>
    <col min="11541" max="11541" width="4.453125" style="199" customWidth="1"/>
    <col min="11542" max="11542" width="5.08984375" style="199" bestFit="1" customWidth="1"/>
    <col min="11543" max="11543" width="9" style="199" bestFit="1"/>
    <col min="11544" max="11544" width="5.453125" style="199" bestFit="1" customWidth="1"/>
    <col min="11545" max="11547" width="5.08984375" style="199" bestFit="1" customWidth="1"/>
    <col min="11548" max="11548" width="7.36328125" style="199" bestFit="1" customWidth="1"/>
    <col min="11549" max="11551" width="5.08984375" style="199" bestFit="1" customWidth="1"/>
    <col min="11552" max="11552" width="4" style="199" bestFit="1" customWidth="1"/>
    <col min="11553" max="11558" width="5.08984375" style="199" bestFit="1" customWidth="1"/>
    <col min="11559" max="11776" width="9" style="199"/>
    <col min="11777" max="11777" width="3.08984375" style="199" customWidth="1"/>
    <col min="11778" max="11778" width="19.6328125" style="199" customWidth="1"/>
    <col min="11779" max="11779" width="5.90625" style="199" bestFit="1" customWidth="1"/>
    <col min="11780" max="11780" width="8" style="199" customWidth="1"/>
    <col min="11781" max="11781" width="12" style="199" customWidth="1"/>
    <col min="11782" max="11782" width="4.7265625" style="199" customWidth="1"/>
    <col min="11783" max="11783" width="6.7265625" style="199" customWidth="1"/>
    <col min="11784" max="11792" width="10.08984375" style="199" customWidth="1"/>
    <col min="11793" max="11794" width="7.6328125" style="199" customWidth="1"/>
    <col min="11795" max="11795" width="7.36328125" style="199" bestFit="1" customWidth="1"/>
    <col min="11796" max="11796" width="15.36328125" style="199" customWidth="1"/>
    <col min="11797" max="11797" width="4.453125" style="199" customWidth="1"/>
    <col min="11798" max="11798" width="5.08984375" style="199" bestFit="1" customWidth="1"/>
    <col min="11799" max="11799" width="9" style="199" bestFit="1"/>
    <col min="11800" max="11800" width="5.453125" style="199" bestFit="1" customWidth="1"/>
    <col min="11801" max="11803" width="5.08984375" style="199" bestFit="1" customWidth="1"/>
    <col min="11804" max="11804" width="7.36328125" style="199" bestFit="1" customWidth="1"/>
    <col min="11805" max="11807" width="5.08984375" style="199" bestFit="1" customWidth="1"/>
    <col min="11808" max="11808" width="4" style="199" bestFit="1" customWidth="1"/>
    <col min="11809" max="11814" width="5.08984375" style="199" bestFit="1" customWidth="1"/>
    <col min="11815" max="12032" width="9" style="199"/>
    <col min="12033" max="12033" width="3.08984375" style="199" customWidth="1"/>
    <col min="12034" max="12034" width="19.6328125" style="199" customWidth="1"/>
    <col min="12035" max="12035" width="5.90625" style="199" bestFit="1" customWidth="1"/>
    <col min="12036" max="12036" width="8" style="199" customWidth="1"/>
    <col min="12037" max="12037" width="12" style="199" customWidth="1"/>
    <col min="12038" max="12038" width="4.7265625" style="199" customWidth="1"/>
    <col min="12039" max="12039" width="6.7265625" style="199" customWidth="1"/>
    <col min="12040" max="12048" width="10.08984375" style="199" customWidth="1"/>
    <col min="12049" max="12050" width="7.6328125" style="199" customWidth="1"/>
    <col min="12051" max="12051" width="7.36328125" style="199" bestFit="1" customWidth="1"/>
    <col min="12052" max="12052" width="15.36328125" style="199" customWidth="1"/>
    <col min="12053" max="12053" width="4.453125" style="199" customWidth="1"/>
    <col min="12054" max="12054" width="5.08984375" style="199" bestFit="1" customWidth="1"/>
    <col min="12055" max="12055" width="9" style="199" bestFit="1"/>
    <col min="12056" max="12056" width="5.453125" style="199" bestFit="1" customWidth="1"/>
    <col min="12057" max="12059" width="5.08984375" style="199" bestFit="1" customWidth="1"/>
    <col min="12060" max="12060" width="7.36328125" style="199" bestFit="1" customWidth="1"/>
    <col min="12061" max="12063" width="5.08984375" style="199" bestFit="1" customWidth="1"/>
    <col min="12064" max="12064" width="4" style="199" bestFit="1" customWidth="1"/>
    <col min="12065" max="12070" width="5.08984375" style="199" bestFit="1" customWidth="1"/>
    <col min="12071" max="12288" width="9" style="199"/>
    <col min="12289" max="12289" width="3.08984375" style="199" customWidth="1"/>
    <col min="12290" max="12290" width="19.6328125" style="199" customWidth="1"/>
    <col min="12291" max="12291" width="5.90625" style="199" bestFit="1" customWidth="1"/>
    <col min="12292" max="12292" width="8" style="199" customWidth="1"/>
    <col min="12293" max="12293" width="12" style="199" customWidth="1"/>
    <col min="12294" max="12294" width="4.7265625" style="199" customWidth="1"/>
    <col min="12295" max="12295" width="6.7265625" style="199" customWidth="1"/>
    <col min="12296" max="12304" width="10.08984375" style="199" customWidth="1"/>
    <col min="12305" max="12306" width="7.6328125" style="199" customWidth="1"/>
    <col min="12307" max="12307" width="7.36328125" style="199" bestFit="1" customWidth="1"/>
    <col min="12308" max="12308" width="15.36328125" style="199" customWidth="1"/>
    <col min="12309" max="12309" width="4.453125" style="199" customWidth="1"/>
    <col min="12310" max="12310" width="5.08984375" style="199" bestFit="1" customWidth="1"/>
    <col min="12311" max="12311" width="9" style="199" bestFit="1"/>
    <col min="12312" max="12312" width="5.453125" style="199" bestFit="1" customWidth="1"/>
    <col min="12313" max="12315" width="5.08984375" style="199" bestFit="1" customWidth="1"/>
    <col min="12316" max="12316" width="7.36328125" style="199" bestFit="1" customWidth="1"/>
    <col min="12317" max="12319" width="5.08984375" style="199" bestFit="1" customWidth="1"/>
    <col min="12320" max="12320" width="4" style="199" bestFit="1" customWidth="1"/>
    <col min="12321" max="12326" width="5.08984375" style="199" bestFit="1" customWidth="1"/>
    <col min="12327" max="12544" width="9" style="199"/>
    <col min="12545" max="12545" width="3.08984375" style="199" customWidth="1"/>
    <col min="12546" max="12546" width="19.6328125" style="199" customWidth="1"/>
    <col min="12547" max="12547" width="5.90625" style="199" bestFit="1" customWidth="1"/>
    <col min="12548" max="12548" width="8" style="199" customWidth="1"/>
    <col min="12549" max="12549" width="12" style="199" customWidth="1"/>
    <col min="12550" max="12550" width="4.7265625" style="199" customWidth="1"/>
    <col min="12551" max="12551" width="6.7265625" style="199" customWidth="1"/>
    <col min="12552" max="12560" width="10.08984375" style="199" customWidth="1"/>
    <col min="12561" max="12562" width="7.6328125" style="199" customWidth="1"/>
    <col min="12563" max="12563" width="7.36328125" style="199" bestFit="1" customWidth="1"/>
    <col min="12564" max="12564" width="15.36328125" style="199" customWidth="1"/>
    <col min="12565" max="12565" width="4.453125" style="199" customWidth="1"/>
    <col min="12566" max="12566" width="5.08984375" style="199" bestFit="1" customWidth="1"/>
    <col min="12567" max="12567" width="9" style="199" bestFit="1"/>
    <col min="12568" max="12568" width="5.453125" style="199" bestFit="1" customWidth="1"/>
    <col min="12569" max="12571" width="5.08984375" style="199" bestFit="1" customWidth="1"/>
    <col min="12572" max="12572" width="7.36328125" style="199" bestFit="1" customWidth="1"/>
    <col min="12573" max="12575" width="5.08984375" style="199" bestFit="1" customWidth="1"/>
    <col min="12576" max="12576" width="4" style="199" bestFit="1" customWidth="1"/>
    <col min="12577" max="12582" width="5.08984375" style="199" bestFit="1" customWidth="1"/>
    <col min="12583" max="12800" width="9" style="199"/>
    <col min="12801" max="12801" width="3.08984375" style="199" customWidth="1"/>
    <col min="12802" max="12802" width="19.6328125" style="199" customWidth="1"/>
    <col min="12803" max="12803" width="5.90625" style="199" bestFit="1" customWidth="1"/>
    <col min="12804" max="12804" width="8" style="199" customWidth="1"/>
    <col min="12805" max="12805" width="12" style="199" customWidth="1"/>
    <col min="12806" max="12806" width="4.7265625" style="199" customWidth="1"/>
    <col min="12807" max="12807" width="6.7265625" style="199" customWidth="1"/>
    <col min="12808" max="12816" width="10.08984375" style="199" customWidth="1"/>
    <col min="12817" max="12818" width="7.6328125" style="199" customWidth="1"/>
    <col min="12819" max="12819" width="7.36328125" style="199" bestFit="1" customWidth="1"/>
    <col min="12820" max="12820" width="15.36328125" style="199" customWidth="1"/>
    <col min="12821" max="12821" width="4.453125" style="199" customWidth="1"/>
    <col min="12822" max="12822" width="5.08984375" style="199" bestFit="1" customWidth="1"/>
    <col min="12823" max="12823" width="9" style="199" bestFit="1"/>
    <col min="12824" max="12824" width="5.453125" style="199" bestFit="1" customWidth="1"/>
    <col min="12825" max="12827" width="5.08984375" style="199" bestFit="1" customWidth="1"/>
    <col min="12828" max="12828" width="7.36328125" style="199" bestFit="1" customWidth="1"/>
    <col min="12829" max="12831" width="5.08984375" style="199" bestFit="1" customWidth="1"/>
    <col min="12832" max="12832" width="4" style="199" bestFit="1" customWidth="1"/>
    <col min="12833" max="12838" width="5.08984375" style="199" bestFit="1" customWidth="1"/>
    <col min="12839" max="13056" width="9" style="199"/>
    <col min="13057" max="13057" width="3.08984375" style="199" customWidth="1"/>
    <col min="13058" max="13058" width="19.6328125" style="199" customWidth="1"/>
    <col min="13059" max="13059" width="5.90625" style="199" bestFit="1" customWidth="1"/>
    <col min="13060" max="13060" width="8" style="199" customWidth="1"/>
    <col min="13061" max="13061" width="12" style="199" customWidth="1"/>
    <col min="13062" max="13062" width="4.7265625" style="199" customWidth="1"/>
    <col min="13063" max="13063" width="6.7265625" style="199" customWidth="1"/>
    <col min="13064" max="13072" width="10.08984375" style="199" customWidth="1"/>
    <col min="13073" max="13074" width="7.6328125" style="199" customWidth="1"/>
    <col min="13075" max="13075" width="7.36328125" style="199" bestFit="1" customWidth="1"/>
    <col min="13076" max="13076" width="15.36328125" style="199" customWidth="1"/>
    <col min="13077" max="13077" width="4.453125" style="199" customWidth="1"/>
    <col min="13078" max="13078" width="5.08984375" style="199" bestFit="1" customWidth="1"/>
    <col min="13079" max="13079" width="9" style="199" bestFit="1"/>
    <col min="13080" max="13080" width="5.453125" style="199" bestFit="1" customWidth="1"/>
    <col min="13081" max="13083" width="5.08984375" style="199" bestFit="1" customWidth="1"/>
    <col min="13084" max="13084" width="7.36328125" style="199" bestFit="1" customWidth="1"/>
    <col min="13085" max="13087" width="5.08984375" style="199" bestFit="1" customWidth="1"/>
    <col min="13088" max="13088" width="4" style="199" bestFit="1" customWidth="1"/>
    <col min="13089" max="13094" width="5.08984375" style="199" bestFit="1" customWidth="1"/>
    <col min="13095" max="13312" width="9" style="199"/>
    <col min="13313" max="13313" width="3.08984375" style="199" customWidth="1"/>
    <col min="13314" max="13314" width="19.6328125" style="199" customWidth="1"/>
    <col min="13315" max="13315" width="5.90625" style="199" bestFit="1" customWidth="1"/>
    <col min="13316" max="13316" width="8" style="199" customWidth="1"/>
    <col min="13317" max="13317" width="12" style="199" customWidth="1"/>
    <col min="13318" max="13318" width="4.7265625" style="199" customWidth="1"/>
    <col min="13319" max="13319" width="6.7265625" style="199" customWidth="1"/>
    <col min="13320" max="13328" width="10.08984375" style="199" customWidth="1"/>
    <col min="13329" max="13330" width="7.6328125" style="199" customWidth="1"/>
    <col min="13331" max="13331" width="7.36328125" style="199" bestFit="1" customWidth="1"/>
    <col min="13332" max="13332" width="15.36328125" style="199" customWidth="1"/>
    <col min="13333" max="13333" width="4.453125" style="199" customWidth="1"/>
    <col min="13334" max="13334" width="5.08984375" style="199" bestFit="1" customWidth="1"/>
    <col min="13335" max="13335" width="9" style="199" bestFit="1"/>
    <col min="13336" max="13336" width="5.453125" style="199" bestFit="1" customWidth="1"/>
    <col min="13337" max="13339" width="5.08984375" style="199" bestFit="1" customWidth="1"/>
    <col min="13340" max="13340" width="7.36328125" style="199" bestFit="1" customWidth="1"/>
    <col min="13341" max="13343" width="5.08984375" style="199" bestFit="1" customWidth="1"/>
    <col min="13344" max="13344" width="4" style="199" bestFit="1" customWidth="1"/>
    <col min="13345" max="13350" width="5.08984375" style="199" bestFit="1" customWidth="1"/>
    <col min="13351" max="13568" width="9" style="199"/>
    <col min="13569" max="13569" width="3.08984375" style="199" customWidth="1"/>
    <col min="13570" max="13570" width="19.6328125" style="199" customWidth="1"/>
    <col min="13571" max="13571" width="5.90625" style="199" bestFit="1" customWidth="1"/>
    <col min="13572" max="13572" width="8" style="199" customWidth="1"/>
    <col min="13573" max="13573" width="12" style="199" customWidth="1"/>
    <col min="13574" max="13574" width="4.7265625" style="199" customWidth="1"/>
    <col min="13575" max="13575" width="6.7265625" style="199" customWidth="1"/>
    <col min="13576" max="13584" width="10.08984375" style="199" customWidth="1"/>
    <col min="13585" max="13586" width="7.6328125" style="199" customWidth="1"/>
    <col min="13587" max="13587" width="7.36328125" style="199" bestFit="1" customWidth="1"/>
    <col min="13588" max="13588" width="15.36328125" style="199" customWidth="1"/>
    <col min="13589" max="13589" width="4.453125" style="199" customWidth="1"/>
    <col min="13590" max="13590" width="5.08984375" style="199" bestFit="1" customWidth="1"/>
    <col min="13591" max="13591" width="9" style="199" bestFit="1"/>
    <col min="13592" max="13592" width="5.453125" style="199" bestFit="1" customWidth="1"/>
    <col min="13593" max="13595" width="5.08984375" style="199" bestFit="1" customWidth="1"/>
    <col min="13596" max="13596" width="7.36328125" style="199" bestFit="1" customWidth="1"/>
    <col min="13597" max="13599" width="5.08984375" style="199" bestFit="1" customWidth="1"/>
    <col min="13600" max="13600" width="4" style="199" bestFit="1" customWidth="1"/>
    <col min="13601" max="13606" width="5.08984375" style="199" bestFit="1" customWidth="1"/>
    <col min="13607" max="13824" width="9" style="199"/>
    <col min="13825" max="13825" width="3.08984375" style="199" customWidth="1"/>
    <col min="13826" max="13826" width="19.6328125" style="199" customWidth="1"/>
    <col min="13827" max="13827" width="5.90625" style="199" bestFit="1" customWidth="1"/>
    <col min="13828" max="13828" width="8" style="199" customWidth="1"/>
    <col min="13829" max="13829" width="12" style="199" customWidth="1"/>
    <col min="13830" max="13830" width="4.7265625" style="199" customWidth="1"/>
    <col min="13831" max="13831" width="6.7265625" style="199" customWidth="1"/>
    <col min="13832" max="13840" width="10.08984375" style="199" customWidth="1"/>
    <col min="13841" max="13842" width="7.6328125" style="199" customWidth="1"/>
    <col min="13843" max="13843" width="7.36328125" style="199" bestFit="1" customWidth="1"/>
    <col min="13844" max="13844" width="15.36328125" style="199" customWidth="1"/>
    <col min="13845" max="13845" width="4.453125" style="199" customWidth="1"/>
    <col min="13846" max="13846" width="5.08984375" style="199" bestFit="1" customWidth="1"/>
    <col min="13847" max="13847" width="9" style="199" bestFit="1"/>
    <col min="13848" max="13848" width="5.453125" style="199" bestFit="1" customWidth="1"/>
    <col min="13849" max="13851" width="5.08984375" style="199" bestFit="1" customWidth="1"/>
    <col min="13852" max="13852" width="7.36328125" style="199" bestFit="1" customWidth="1"/>
    <col min="13853" max="13855" width="5.08984375" style="199" bestFit="1" customWidth="1"/>
    <col min="13856" max="13856" width="4" style="199" bestFit="1" customWidth="1"/>
    <col min="13857" max="13862" width="5.08984375" style="199" bestFit="1" customWidth="1"/>
    <col min="13863" max="14080" width="9" style="199"/>
    <col min="14081" max="14081" width="3.08984375" style="199" customWidth="1"/>
    <col min="14082" max="14082" width="19.6328125" style="199" customWidth="1"/>
    <col min="14083" max="14083" width="5.90625" style="199" bestFit="1" customWidth="1"/>
    <col min="14084" max="14084" width="8" style="199" customWidth="1"/>
    <col min="14085" max="14085" width="12" style="199" customWidth="1"/>
    <col min="14086" max="14086" width="4.7265625" style="199" customWidth="1"/>
    <col min="14087" max="14087" width="6.7265625" style="199" customWidth="1"/>
    <col min="14088" max="14096" width="10.08984375" style="199" customWidth="1"/>
    <col min="14097" max="14098" width="7.6328125" style="199" customWidth="1"/>
    <col min="14099" max="14099" width="7.36328125" style="199" bestFit="1" customWidth="1"/>
    <col min="14100" max="14100" width="15.36328125" style="199" customWidth="1"/>
    <col min="14101" max="14101" width="4.453125" style="199" customWidth="1"/>
    <col min="14102" max="14102" width="5.08984375" style="199" bestFit="1" customWidth="1"/>
    <col min="14103" max="14103" width="9" style="199" bestFit="1"/>
    <col min="14104" max="14104" width="5.453125" style="199" bestFit="1" customWidth="1"/>
    <col min="14105" max="14107" width="5.08984375" style="199" bestFit="1" customWidth="1"/>
    <col min="14108" max="14108" width="7.36328125" style="199" bestFit="1" customWidth="1"/>
    <col min="14109" max="14111" width="5.08984375" style="199" bestFit="1" customWidth="1"/>
    <col min="14112" max="14112" width="4" style="199" bestFit="1" customWidth="1"/>
    <col min="14113" max="14118" width="5.08984375" style="199" bestFit="1" customWidth="1"/>
    <col min="14119" max="14336" width="9" style="199"/>
    <col min="14337" max="14337" width="3.08984375" style="199" customWidth="1"/>
    <col min="14338" max="14338" width="19.6328125" style="199" customWidth="1"/>
    <col min="14339" max="14339" width="5.90625" style="199" bestFit="1" customWidth="1"/>
    <col min="14340" max="14340" width="8" style="199" customWidth="1"/>
    <col min="14341" max="14341" width="12" style="199" customWidth="1"/>
    <col min="14342" max="14342" width="4.7265625" style="199" customWidth="1"/>
    <col min="14343" max="14343" width="6.7265625" style="199" customWidth="1"/>
    <col min="14344" max="14352" width="10.08984375" style="199" customWidth="1"/>
    <col min="14353" max="14354" width="7.6328125" style="199" customWidth="1"/>
    <col min="14355" max="14355" width="7.36328125" style="199" bestFit="1" customWidth="1"/>
    <col min="14356" max="14356" width="15.36328125" style="199" customWidth="1"/>
    <col min="14357" max="14357" width="4.453125" style="199" customWidth="1"/>
    <col min="14358" max="14358" width="5.08984375" style="199" bestFit="1" customWidth="1"/>
    <col min="14359" max="14359" width="9" style="199" bestFit="1"/>
    <col min="14360" max="14360" width="5.453125" style="199" bestFit="1" customWidth="1"/>
    <col min="14361" max="14363" width="5.08984375" style="199" bestFit="1" customWidth="1"/>
    <col min="14364" max="14364" width="7.36328125" style="199" bestFit="1" customWidth="1"/>
    <col min="14365" max="14367" width="5.08984375" style="199" bestFit="1" customWidth="1"/>
    <col min="14368" max="14368" width="4" style="199" bestFit="1" customWidth="1"/>
    <col min="14369" max="14374" width="5.08984375" style="199" bestFit="1" customWidth="1"/>
    <col min="14375" max="14592" width="9" style="199"/>
    <col min="14593" max="14593" width="3.08984375" style="199" customWidth="1"/>
    <col min="14594" max="14594" width="19.6328125" style="199" customWidth="1"/>
    <col min="14595" max="14595" width="5.90625" style="199" bestFit="1" customWidth="1"/>
    <col min="14596" max="14596" width="8" style="199" customWidth="1"/>
    <col min="14597" max="14597" width="12" style="199" customWidth="1"/>
    <col min="14598" max="14598" width="4.7265625" style="199" customWidth="1"/>
    <col min="14599" max="14599" width="6.7265625" style="199" customWidth="1"/>
    <col min="14600" max="14608" width="10.08984375" style="199" customWidth="1"/>
    <col min="14609" max="14610" width="7.6328125" style="199" customWidth="1"/>
    <col min="14611" max="14611" width="7.36328125" style="199" bestFit="1" customWidth="1"/>
    <col min="14612" max="14612" width="15.36328125" style="199" customWidth="1"/>
    <col min="14613" max="14613" width="4.453125" style="199" customWidth="1"/>
    <col min="14614" max="14614" width="5.08984375" style="199" bestFit="1" customWidth="1"/>
    <col min="14615" max="14615" width="9" style="199" bestFit="1"/>
    <col min="14616" max="14616" width="5.453125" style="199" bestFit="1" customWidth="1"/>
    <col min="14617" max="14619" width="5.08984375" style="199" bestFit="1" customWidth="1"/>
    <col min="14620" max="14620" width="7.36328125" style="199" bestFit="1" customWidth="1"/>
    <col min="14621" max="14623" width="5.08984375" style="199" bestFit="1" customWidth="1"/>
    <col min="14624" max="14624" width="4" style="199" bestFit="1" customWidth="1"/>
    <col min="14625" max="14630" width="5.08984375" style="199" bestFit="1" customWidth="1"/>
    <col min="14631" max="14848" width="9" style="199"/>
    <col min="14849" max="14849" width="3.08984375" style="199" customWidth="1"/>
    <col min="14850" max="14850" width="19.6328125" style="199" customWidth="1"/>
    <col min="14851" max="14851" width="5.90625" style="199" bestFit="1" customWidth="1"/>
    <col min="14852" max="14852" width="8" style="199" customWidth="1"/>
    <col min="14853" max="14853" width="12" style="199" customWidth="1"/>
    <col min="14854" max="14854" width="4.7265625" style="199" customWidth="1"/>
    <col min="14855" max="14855" width="6.7265625" style="199" customWidth="1"/>
    <col min="14856" max="14864" width="10.08984375" style="199" customWidth="1"/>
    <col min="14865" max="14866" width="7.6328125" style="199" customWidth="1"/>
    <col min="14867" max="14867" width="7.36328125" style="199" bestFit="1" customWidth="1"/>
    <col min="14868" max="14868" width="15.36328125" style="199" customWidth="1"/>
    <col min="14869" max="14869" width="4.453125" style="199" customWidth="1"/>
    <col min="14870" max="14870" width="5.08984375" style="199" bestFit="1" customWidth="1"/>
    <col min="14871" max="14871" width="9" style="199" bestFit="1"/>
    <col min="14872" max="14872" width="5.453125" style="199" bestFit="1" customWidth="1"/>
    <col min="14873" max="14875" width="5.08984375" style="199" bestFit="1" customWidth="1"/>
    <col min="14876" max="14876" width="7.36328125" style="199" bestFit="1" customWidth="1"/>
    <col min="14877" max="14879" width="5.08984375" style="199" bestFit="1" customWidth="1"/>
    <col min="14880" max="14880" width="4" style="199" bestFit="1" customWidth="1"/>
    <col min="14881" max="14886" width="5.08984375" style="199" bestFit="1" customWidth="1"/>
    <col min="14887" max="15104" width="9" style="199"/>
    <col min="15105" max="15105" width="3.08984375" style="199" customWidth="1"/>
    <col min="15106" max="15106" width="19.6328125" style="199" customWidth="1"/>
    <col min="15107" max="15107" width="5.90625" style="199" bestFit="1" customWidth="1"/>
    <col min="15108" max="15108" width="8" style="199" customWidth="1"/>
    <col min="15109" max="15109" width="12" style="199" customWidth="1"/>
    <col min="15110" max="15110" width="4.7265625" style="199" customWidth="1"/>
    <col min="15111" max="15111" width="6.7265625" style="199" customWidth="1"/>
    <col min="15112" max="15120" width="10.08984375" style="199" customWidth="1"/>
    <col min="15121" max="15122" width="7.6328125" style="199" customWidth="1"/>
    <col min="15123" max="15123" width="7.36328125" style="199" bestFit="1" customWidth="1"/>
    <col min="15124" max="15124" width="15.36328125" style="199" customWidth="1"/>
    <col min="15125" max="15125" width="4.453125" style="199" customWidth="1"/>
    <col min="15126" max="15126" width="5.08984375" style="199" bestFit="1" customWidth="1"/>
    <col min="15127" max="15127" width="9" style="199" bestFit="1"/>
    <col min="15128" max="15128" width="5.453125" style="199" bestFit="1" customWidth="1"/>
    <col min="15129" max="15131" width="5.08984375" style="199" bestFit="1" customWidth="1"/>
    <col min="15132" max="15132" width="7.36328125" style="199" bestFit="1" customWidth="1"/>
    <col min="15133" max="15135" width="5.08984375" style="199" bestFit="1" customWidth="1"/>
    <col min="15136" max="15136" width="4" style="199" bestFit="1" customWidth="1"/>
    <col min="15137" max="15142" width="5.08984375" style="199" bestFit="1" customWidth="1"/>
    <col min="15143" max="15360" width="9" style="199"/>
    <col min="15361" max="15361" width="3.08984375" style="199" customWidth="1"/>
    <col min="15362" max="15362" width="19.6328125" style="199" customWidth="1"/>
    <col min="15363" max="15363" width="5.90625" style="199" bestFit="1" customWidth="1"/>
    <col min="15364" max="15364" width="8" style="199" customWidth="1"/>
    <col min="15365" max="15365" width="12" style="199" customWidth="1"/>
    <col min="15366" max="15366" width="4.7265625" style="199" customWidth="1"/>
    <col min="15367" max="15367" width="6.7265625" style="199" customWidth="1"/>
    <col min="15368" max="15376" width="10.08984375" style="199" customWidth="1"/>
    <col min="15377" max="15378" width="7.6328125" style="199" customWidth="1"/>
    <col min="15379" max="15379" width="7.36328125" style="199" bestFit="1" customWidth="1"/>
    <col min="15380" max="15380" width="15.36328125" style="199" customWidth="1"/>
    <col min="15381" max="15381" width="4.453125" style="199" customWidth="1"/>
    <col min="15382" max="15382" width="5.08984375" style="199" bestFit="1" customWidth="1"/>
    <col min="15383" max="15383" width="9" style="199" bestFit="1"/>
    <col min="15384" max="15384" width="5.453125" style="199" bestFit="1" customWidth="1"/>
    <col min="15385" max="15387" width="5.08984375" style="199" bestFit="1" customWidth="1"/>
    <col min="15388" max="15388" width="7.36328125" style="199" bestFit="1" customWidth="1"/>
    <col min="15389" max="15391" width="5.08984375" style="199" bestFit="1" customWidth="1"/>
    <col min="15392" max="15392" width="4" style="199" bestFit="1" customWidth="1"/>
    <col min="15393" max="15398" width="5.08984375" style="199" bestFit="1" customWidth="1"/>
    <col min="15399" max="15616" width="9" style="199"/>
    <col min="15617" max="15617" width="3.08984375" style="199" customWidth="1"/>
    <col min="15618" max="15618" width="19.6328125" style="199" customWidth="1"/>
    <col min="15619" max="15619" width="5.90625" style="199" bestFit="1" customWidth="1"/>
    <col min="15620" max="15620" width="8" style="199" customWidth="1"/>
    <col min="15621" max="15621" width="12" style="199" customWidth="1"/>
    <col min="15622" max="15622" width="4.7265625" style="199" customWidth="1"/>
    <col min="15623" max="15623" width="6.7265625" style="199" customWidth="1"/>
    <col min="15624" max="15632" width="10.08984375" style="199" customWidth="1"/>
    <col min="15633" max="15634" width="7.6328125" style="199" customWidth="1"/>
    <col min="15635" max="15635" width="7.36328125" style="199" bestFit="1" customWidth="1"/>
    <col min="15636" max="15636" width="15.36328125" style="199" customWidth="1"/>
    <col min="15637" max="15637" width="4.453125" style="199" customWidth="1"/>
    <col min="15638" max="15638" width="5.08984375" style="199" bestFit="1" customWidth="1"/>
    <col min="15639" max="15639" width="9" style="199" bestFit="1"/>
    <col min="15640" max="15640" width="5.453125" style="199" bestFit="1" customWidth="1"/>
    <col min="15641" max="15643" width="5.08984375" style="199" bestFit="1" customWidth="1"/>
    <col min="15644" max="15644" width="7.36328125" style="199" bestFit="1" customWidth="1"/>
    <col min="15645" max="15647" width="5.08984375" style="199" bestFit="1" customWidth="1"/>
    <col min="15648" max="15648" width="4" style="199" bestFit="1" customWidth="1"/>
    <col min="15649" max="15654" width="5.08984375" style="199" bestFit="1" customWidth="1"/>
    <col min="15655" max="15872" width="9" style="199"/>
    <col min="15873" max="15873" width="3.08984375" style="199" customWidth="1"/>
    <col min="15874" max="15874" width="19.6328125" style="199" customWidth="1"/>
    <col min="15875" max="15875" width="5.90625" style="199" bestFit="1" customWidth="1"/>
    <col min="15876" max="15876" width="8" style="199" customWidth="1"/>
    <col min="15877" max="15877" width="12" style="199" customWidth="1"/>
    <col min="15878" max="15878" width="4.7265625" style="199" customWidth="1"/>
    <col min="15879" max="15879" width="6.7265625" style="199" customWidth="1"/>
    <col min="15880" max="15888" width="10.08984375" style="199" customWidth="1"/>
    <col min="15889" max="15890" width="7.6328125" style="199" customWidth="1"/>
    <col min="15891" max="15891" width="7.36328125" style="199" bestFit="1" customWidth="1"/>
    <col min="15892" max="15892" width="15.36328125" style="199" customWidth="1"/>
    <col min="15893" max="15893" width="4.453125" style="199" customWidth="1"/>
    <col min="15894" max="15894" width="5.08984375" style="199" bestFit="1" customWidth="1"/>
    <col min="15895" max="15895" width="9" style="199" bestFit="1"/>
    <col min="15896" max="15896" width="5.453125" style="199" bestFit="1" customWidth="1"/>
    <col min="15897" max="15899" width="5.08984375" style="199" bestFit="1" customWidth="1"/>
    <col min="15900" max="15900" width="7.36328125" style="199" bestFit="1" customWidth="1"/>
    <col min="15901" max="15903" width="5.08984375" style="199" bestFit="1" customWidth="1"/>
    <col min="15904" max="15904" width="4" style="199" bestFit="1" customWidth="1"/>
    <col min="15905" max="15910" width="5.08984375" style="199" bestFit="1" customWidth="1"/>
    <col min="15911" max="16128" width="9" style="199"/>
    <col min="16129" max="16129" width="3.08984375" style="199" customWidth="1"/>
    <col min="16130" max="16130" width="19.6328125" style="199" customWidth="1"/>
    <col min="16131" max="16131" width="5.90625" style="199" bestFit="1" customWidth="1"/>
    <col min="16132" max="16132" width="8" style="199" customWidth="1"/>
    <col min="16133" max="16133" width="12" style="199" customWidth="1"/>
    <col min="16134" max="16134" width="4.7265625" style="199" customWidth="1"/>
    <col min="16135" max="16135" width="6.7265625" style="199" customWidth="1"/>
    <col min="16136" max="16144" width="10.08984375" style="199" customWidth="1"/>
    <col min="16145" max="16146" width="7.6328125" style="199" customWidth="1"/>
    <col min="16147" max="16147" width="7.36328125" style="199" bestFit="1" customWidth="1"/>
    <col min="16148" max="16148" width="15.36328125" style="199" customWidth="1"/>
    <col min="16149" max="16149" width="4.453125" style="199" customWidth="1"/>
    <col min="16150" max="16150" width="5.08984375" style="199" bestFit="1" customWidth="1"/>
    <col min="16151" max="16151" width="9" style="199" bestFit="1"/>
    <col min="16152" max="16152" width="5.453125" style="199" bestFit="1" customWidth="1"/>
    <col min="16153" max="16155" width="5.08984375" style="199" bestFit="1" customWidth="1"/>
    <col min="16156" max="16156" width="7.36328125" style="199" bestFit="1" customWidth="1"/>
    <col min="16157" max="16159" width="5.08984375" style="199" bestFit="1" customWidth="1"/>
    <col min="16160" max="16160" width="4" style="199" bestFit="1" customWidth="1"/>
    <col min="16161" max="16166" width="5.08984375" style="199" bestFit="1" customWidth="1"/>
    <col min="16167" max="16384" width="9" style="199"/>
  </cols>
  <sheetData>
    <row r="1" spans="2:20">
      <c r="B1" s="199" t="s">
        <v>305</v>
      </c>
    </row>
    <row r="2" spans="2:20">
      <c r="B2" s="455" t="s">
        <v>176</v>
      </c>
      <c r="C2" s="455"/>
      <c r="D2" s="455"/>
      <c r="E2" s="455"/>
      <c r="F2" s="455"/>
      <c r="G2" s="455"/>
      <c r="H2" s="201"/>
      <c r="I2" s="201"/>
      <c r="J2" s="201"/>
      <c r="K2" s="201"/>
      <c r="L2" s="201"/>
    </row>
    <row r="3" spans="2:20" ht="16.5">
      <c r="B3" s="455"/>
      <c r="C3" s="455"/>
      <c r="D3" s="455"/>
      <c r="E3" s="455"/>
      <c r="F3" s="455"/>
      <c r="G3" s="455"/>
      <c r="R3" s="202" t="s">
        <v>177</v>
      </c>
    </row>
    <row r="4" spans="2:20">
      <c r="B4" s="203"/>
      <c r="C4" s="203"/>
      <c r="D4" s="203"/>
      <c r="E4" s="203"/>
      <c r="F4" s="203"/>
      <c r="G4" s="203"/>
    </row>
    <row r="5" spans="2:20" ht="14">
      <c r="B5" s="204" t="s">
        <v>178</v>
      </c>
      <c r="C5" s="204"/>
      <c r="D5" s="203"/>
      <c r="E5" s="203"/>
      <c r="F5" s="203"/>
      <c r="G5" s="203"/>
      <c r="J5" s="203"/>
    </row>
    <row r="6" spans="2:20">
      <c r="B6" s="203"/>
      <c r="C6" s="203"/>
      <c r="D6" s="203"/>
      <c r="E6" s="203"/>
      <c r="F6" s="203"/>
      <c r="G6" s="203"/>
    </row>
    <row r="7" spans="2:20">
      <c r="B7" s="129" t="s">
        <v>179</v>
      </c>
      <c r="C7" s="129"/>
      <c r="D7" s="203"/>
      <c r="E7" s="203"/>
      <c r="F7" s="203"/>
      <c r="G7" s="203"/>
      <c r="Q7" s="456"/>
      <c r="R7" s="458" t="s">
        <v>138</v>
      </c>
    </row>
    <row r="8" spans="2:20">
      <c r="B8" s="129" t="s">
        <v>180</v>
      </c>
      <c r="C8" s="129"/>
      <c r="D8" s="203"/>
      <c r="E8" s="203"/>
      <c r="F8" s="203"/>
      <c r="G8" s="203"/>
      <c r="Q8" s="457"/>
      <c r="R8" s="458"/>
    </row>
    <row r="9" spans="2:20">
      <c r="H9" s="205" t="s">
        <v>181</v>
      </c>
      <c r="I9" s="206"/>
      <c r="J9" s="206" t="s">
        <v>182</v>
      </c>
    </row>
    <row r="10" spans="2:20">
      <c r="B10" s="201"/>
      <c r="C10" s="201"/>
      <c r="D10" s="201"/>
      <c r="E10" s="201"/>
      <c r="F10" s="201"/>
      <c r="G10" s="201"/>
      <c r="H10" s="201"/>
      <c r="I10" s="201"/>
      <c r="J10" s="201"/>
    </row>
    <row r="11" spans="2:20" ht="13.5" thickBot="1">
      <c r="B11" s="206" t="s">
        <v>183</v>
      </c>
      <c r="C11" s="206"/>
      <c r="D11" s="206"/>
      <c r="E11" s="206"/>
      <c r="F11" s="206"/>
      <c r="G11" s="206"/>
      <c r="H11" s="206"/>
      <c r="I11" s="207" t="s">
        <v>184</v>
      </c>
      <c r="J11" s="206"/>
      <c r="N11" s="206"/>
      <c r="O11" s="208"/>
      <c r="P11" s="208"/>
      <c r="Q11" s="208"/>
    </row>
    <row r="12" spans="2:20" ht="14.25" customHeight="1">
      <c r="B12" s="409" t="s">
        <v>185</v>
      </c>
      <c r="C12" s="459" t="s">
        <v>306</v>
      </c>
      <c r="D12" s="459" t="s">
        <v>186</v>
      </c>
      <c r="E12" s="461" t="s">
        <v>187</v>
      </c>
      <c r="F12" s="459" t="s">
        <v>188</v>
      </c>
      <c r="G12" s="463"/>
      <c r="H12" s="428" t="s">
        <v>189</v>
      </c>
      <c r="I12" s="428"/>
      <c r="J12" s="428"/>
      <c r="K12" s="428" t="s">
        <v>190</v>
      </c>
      <c r="L12" s="428"/>
      <c r="M12" s="428"/>
      <c r="N12" s="428" t="s">
        <v>191</v>
      </c>
      <c r="O12" s="428"/>
      <c r="P12" s="428"/>
      <c r="Q12" s="464" t="s">
        <v>192</v>
      </c>
      <c r="R12" s="465"/>
      <c r="S12" s="208"/>
      <c r="T12" s="212"/>
    </row>
    <row r="13" spans="2:20" ht="27" customHeight="1" thickBot="1">
      <c r="B13" s="410"/>
      <c r="C13" s="460"/>
      <c r="D13" s="460"/>
      <c r="E13" s="462"/>
      <c r="F13" s="460"/>
      <c r="G13" s="460"/>
      <c r="H13" s="214" t="s">
        <v>193</v>
      </c>
      <c r="I13" s="214" t="s">
        <v>194</v>
      </c>
      <c r="J13" s="213" t="s">
        <v>195</v>
      </c>
      <c r="K13" s="214" t="s">
        <v>193</v>
      </c>
      <c r="L13" s="214" t="s">
        <v>194</v>
      </c>
      <c r="M13" s="213" t="s">
        <v>195</v>
      </c>
      <c r="N13" s="214" t="s">
        <v>193</v>
      </c>
      <c r="O13" s="214" t="s">
        <v>194</v>
      </c>
      <c r="P13" s="215" t="s">
        <v>195</v>
      </c>
      <c r="Q13" s="216" t="s">
        <v>196</v>
      </c>
      <c r="R13" s="217" t="s">
        <v>197</v>
      </c>
      <c r="S13" s="218" t="s">
        <v>198</v>
      </c>
    </row>
    <row r="14" spans="2:20" ht="14.25" customHeight="1">
      <c r="B14" s="439" t="s">
        <v>307</v>
      </c>
      <c r="C14" s="454">
        <v>28</v>
      </c>
      <c r="D14" s="428">
        <v>1</v>
      </c>
      <c r="E14" s="219">
        <v>0.26</v>
      </c>
      <c r="F14" s="449">
        <f t="shared" ref="F14:F33" si="0">(E14*200)/1000</f>
        <v>5.1999999999999998E-2</v>
      </c>
      <c r="G14" s="450"/>
      <c r="H14" s="220"/>
      <c r="I14" s="220"/>
      <c r="J14" s="221">
        <f t="shared" ref="J14:J99" si="1">H14+I14</f>
        <v>0</v>
      </c>
      <c r="K14" s="222">
        <f t="shared" ref="K14:K77" si="2">F14*H14</f>
        <v>0</v>
      </c>
      <c r="L14" s="222">
        <f t="shared" ref="L14:L77" si="3">F14*I14</f>
        <v>0</v>
      </c>
      <c r="M14" s="223">
        <f t="shared" ref="M14:M99" si="4">K14+L14</f>
        <v>0</v>
      </c>
      <c r="N14" s="224">
        <f>D14*H14</f>
        <v>0</v>
      </c>
      <c r="O14" s="224">
        <f>D14*I14</f>
        <v>0</v>
      </c>
      <c r="P14" s="225">
        <f t="shared" ref="P14:P99" si="5">N14+O14</f>
        <v>0</v>
      </c>
      <c r="Q14" s="210" t="s">
        <v>199</v>
      </c>
      <c r="R14" s="211"/>
      <c r="S14" s="226">
        <f>IF(J14&gt;0,1,0)</f>
        <v>0</v>
      </c>
    </row>
    <row r="15" spans="2:20" ht="14.25" customHeight="1">
      <c r="B15" s="440"/>
      <c r="C15" s="452"/>
      <c r="D15" s="420"/>
      <c r="E15" s="227">
        <v>0.34</v>
      </c>
      <c r="F15" s="417">
        <f t="shared" si="0"/>
        <v>6.8000000000000005E-2</v>
      </c>
      <c r="G15" s="418"/>
      <c r="H15" s="228"/>
      <c r="I15" s="228"/>
      <c r="J15" s="229">
        <f t="shared" si="1"/>
        <v>0</v>
      </c>
      <c r="K15" s="230">
        <f t="shared" si="2"/>
        <v>0</v>
      </c>
      <c r="L15" s="230">
        <f t="shared" si="3"/>
        <v>0</v>
      </c>
      <c r="M15" s="231">
        <f t="shared" si="4"/>
        <v>0</v>
      </c>
      <c r="N15" s="232">
        <f>D14*H15</f>
        <v>0</v>
      </c>
      <c r="O15" s="232">
        <f>D14*I15</f>
        <v>0</v>
      </c>
      <c r="P15" s="233">
        <f t="shared" si="5"/>
        <v>0</v>
      </c>
      <c r="Q15" s="234"/>
      <c r="R15" s="235" t="s">
        <v>199</v>
      </c>
      <c r="S15" s="226">
        <f t="shared" ref="S15:S27" si="6">IF(J15&gt;0,1,0)</f>
        <v>0</v>
      </c>
    </row>
    <row r="16" spans="2:20">
      <c r="B16" s="440"/>
      <c r="C16" s="451">
        <v>36</v>
      </c>
      <c r="D16" s="403">
        <v>1.3</v>
      </c>
      <c r="E16" s="237">
        <v>0.26</v>
      </c>
      <c r="F16" s="444">
        <f t="shared" si="0"/>
        <v>5.1999999999999998E-2</v>
      </c>
      <c r="G16" s="445"/>
      <c r="H16" s="228"/>
      <c r="I16" s="228"/>
      <c r="J16" s="238">
        <f t="shared" si="1"/>
        <v>0</v>
      </c>
      <c r="K16" s="239">
        <f t="shared" si="2"/>
        <v>0</v>
      </c>
      <c r="L16" s="239">
        <f t="shared" si="3"/>
        <v>0</v>
      </c>
      <c r="M16" s="240">
        <f t="shared" si="4"/>
        <v>0</v>
      </c>
      <c r="N16" s="241">
        <f>D16*H16</f>
        <v>0</v>
      </c>
      <c r="O16" s="241">
        <f>D16*I16</f>
        <v>0</v>
      </c>
      <c r="P16" s="242">
        <f t="shared" si="5"/>
        <v>0</v>
      </c>
      <c r="Q16" s="234" t="s">
        <v>199</v>
      </c>
      <c r="R16" s="235"/>
      <c r="S16" s="226">
        <f t="shared" si="6"/>
        <v>0</v>
      </c>
    </row>
    <row r="17" spans="2:26" ht="14.25" customHeight="1">
      <c r="B17" s="440"/>
      <c r="C17" s="451"/>
      <c r="D17" s="420"/>
      <c r="E17" s="227">
        <v>0.34</v>
      </c>
      <c r="F17" s="417">
        <f t="shared" si="0"/>
        <v>6.8000000000000005E-2</v>
      </c>
      <c r="G17" s="418"/>
      <c r="H17" s="228"/>
      <c r="I17" s="228"/>
      <c r="J17" s="229">
        <f t="shared" si="1"/>
        <v>0</v>
      </c>
      <c r="K17" s="230">
        <f t="shared" si="2"/>
        <v>0</v>
      </c>
      <c r="L17" s="230">
        <f t="shared" si="3"/>
        <v>0</v>
      </c>
      <c r="M17" s="231">
        <f t="shared" si="4"/>
        <v>0</v>
      </c>
      <c r="N17" s="232">
        <f>D16*H17</f>
        <v>0</v>
      </c>
      <c r="O17" s="232">
        <f>D16*I17</f>
        <v>0</v>
      </c>
      <c r="P17" s="233">
        <f t="shared" si="5"/>
        <v>0</v>
      </c>
      <c r="Q17" s="234"/>
      <c r="R17" s="235" t="s">
        <v>199</v>
      </c>
      <c r="S17" s="226">
        <f t="shared" si="6"/>
        <v>0</v>
      </c>
    </row>
    <row r="18" spans="2:26">
      <c r="B18" s="440"/>
      <c r="C18" s="451">
        <v>45</v>
      </c>
      <c r="D18" s="403">
        <v>1.6</v>
      </c>
      <c r="E18" s="237">
        <v>0.27</v>
      </c>
      <c r="F18" s="444">
        <f t="shared" si="0"/>
        <v>5.3999999999999999E-2</v>
      </c>
      <c r="G18" s="445"/>
      <c r="H18" s="228"/>
      <c r="I18" s="228"/>
      <c r="J18" s="238">
        <f t="shared" si="1"/>
        <v>0</v>
      </c>
      <c r="K18" s="239">
        <f t="shared" si="2"/>
        <v>0</v>
      </c>
      <c r="L18" s="239">
        <f t="shared" si="3"/>
        <v>0</v>
      </c>
      <c r="M18" s="240">
        <f t="shared" si="4"/>
        <v>0</v>
      </c>
      <c r="N18" s="241">
        <f>D18*H18</f>
        <v>0</v>
      </c>
      <c r="O18" s="241">
        <f>D18*I18</f>
        <v>0</v>
      </c>
      <c r="P18" s="242">
        <f t="shared" si="5"/>
        <v>0</v>
      </c>
      <c r="Q18" s="234" t="s">
        <v>199</v>
      </c>
      <c r="R18" s="235"/>
      <c r="S18" s="226">
        <f t="shared" si="6"/>
        <v>0</v>
      </c>
    </row>
    <row r="19" spans="2:26" ht="14.25" customHeight="1">
      <c r="B19" s="440"/>
      <c r="C19" s="451"/>
      <c r="D19" s="420"/>
      <c r="E19" s="227">
        <v>0.34</v>
      </c>
      <c r="F19" s="417">
        <f t="shared" si="0"/>
        <v>6.8000000000000005E-2</v>
      </c>
      <c r="G19" s="418"/>
      <c r="H19" s="228"/>
      <c r="I19" s="228"/>
      <c r="J19" s="243">
        <f t="shared" si="1"/>
        <v>0</v>
      </c>
      <c r="K19" s="230">
        <f t="shared" si="2"/>
        <v>0</v>
      </c>
      <c r="L19" s="230">
        <f t="shared" si="3"/>
        <v>0</v>
      </c>
      <c r="M19" s="244">
        <f t="shared" si="4"/>
        <v>0</v>
      </c>
      <c r="N19" s="232">
        <f>D18*H19</f>
        <v>0</v>
      </c>
      <c r="O19" s="232">
        <f>D18*I19</f>
        <v>0</v>
      </c>
      <c r="P19" s="245">
        <f t="shared" si="5"/>
        <v>0</v>
      </c>
      <c r="Q19" s="234"/>
      <c r="R19" s="235" t="s">
        <v>199</v>
      </c>
      <c r="S19" s="226">
        <f t="shared" si="6"/>
        <v>0</v>
      </c>
    </row>
    <row r="20" spans="2:26" ht="14.25" customHeight="1">
      <c r="B20" s="440"/>
      <c r="C20" s="451">
        <v>56</v>
      </c>
      <c r="D20" s="422">
        <v>2</v>
      </c>
      <c r="E20" s="247">
        <v>0.28000000000000003</v>
      </c>
      <c r="F20" s="444">
        <f t="shared" si="0"/>
        <v>5.6000000000000008E-2</v>
      </c>
      <c r="G20" s="445"/>
      <c r="H20" s="248"/>
      <c r="I20" s="248"/>
      <c r="J20" s="249">
        <f t="shared" si="1"/>
        <v>0</v>
      </c>
      <c r="K20" s="250">
        <f t="shared" si="2"/>
        <v>0</v>
      </c>
      <c r="L20" s="250">
        <f t="shared" si="3"/>
        <v>0</v>
      </c>
      <c r="M20" s="251">
        <f t="shared" si="4"/>
        <v>0</v>
      </c>
      <c r="N20" s="252">
        <f>D20*H20</f>
        <v>0</v>
      </c>
      <c r="O20" s="252">
        <f>D20*I20</f>
        <v>0</v>
      </c>
      <c r="P20" s="253">
        <f t="shared" si="5"/>
        <v>0</v>
      </c>
      <c r="Q20" s="254" t="s">
        <v>199</v>
      </c>
      <c r="R20" s="255"/>
      <c r="S20" s="226">
        <f t="shared" si="6"/>
        <v>0</v>
      </c>
      <c r="Z20" s="212"/>
    </row>
    <row r="21" spans="2:26" ht="14.25" customHeight="1">
      <c r="B21" s="440"/>
      <c r="C21" s="451"/>
      <c r="D21" s="420"/>
      <c r="E21" s="227">
        <v>0.38</v>
      </c>
      <c r="F21" s="417">
        <f t="shared" si="0"/>
        <v>7.5999999999999998E-2</v>
      </c>
      <c r="G21" s="418"/>
      <c r="H21" s="228"/>
      <c r="I21" s="228"/>
      <c r="J21" s="229">
        <f t="shared" si="1"/>
        <v>0</v>
      </c>
      <c r="K21" s="230">
        <f t="shared" si="2"/>
        <v>0</v>
      </c>
      <c r="L21" s="230">
        <f t="shared" si="3"/>
        <v>0</v>
      </c>
      <c r="M21" s="231">
        <f t="shared" si="4"/>
        <v>0</v>
      </c>
      <c r="N21" s="232">
        <f>D20*H21</f>
        <v>0</v>
      </c>
      <c r="O21" s="232">
        <f>D20*I21</f>
        <v>0</v>
      </c>
      <c r="P21" s="233">
        <f t="shared" si="5"/>
        <v>0</v>
      </c>
      <c r="Q21" s="234"/>
      <c r="R21" s="235" t="s">
        <v>199</v>
      </c>
      <c r="S21" s="226">
        <f t="shared" si="6"/>
        <v>0</v>
      </c>
    </row>
    <row r="22" spans="2:26">
      <c r="B22" s="440"/>
      <c r="C22" s="451">
        <v>71</v>
      </c>
      <c r="D22" s="403">
        <v>2.5</v>
      </c>
      <c r="E22" s="237">
        <v>0.39</v>
      </c>
      <c r="F22" s="444">
        <f t="shared" si="0"/>
        <v>7.8E-2</v>
      </c>
      <c r="G22" s="445"/>
      <c r="H22" s="228"/>
      <c r="I22" s="228"/>
      <c r="J22" s="238">
        <f t="shared" si="1"/>
        <v>0</v>
      </c>
      <c r="K22" s="239">
        <f t="shared" si="2"/>
        <v>0</v>
      </c>
      <c r="L22" s="239">
        <f t="shared" si="3"/>
        <v>0</v>
      </c>
      <c r="M22" s="240">
        <f t="shared" si="4"/>
        <v>0</v>
      </c>
      <c r="N22" s="241">
        <f>D22*H22</f>
        <v>0</v>
      </c>
      <c r="O22" s="241">
        <f>D22*I22</f>
        <v>0</v>
      </c>
      <c r="P22" s="242">
        <f t="shared" si="5"/>
        <v>0</v>
      </c>
      <c r="Q22" s="234" t="s">
        <v>199</v>
      </c>
      <c r="R22" s="235"/>
      <c r="S22" s="226">
        <f t="shared" si="6"/>
        <v>0</v>
      </c>
    </row>
    <row r="23" spans="2:26" ht="14.25" customHeight="1">
      <c r="B23" s="440"/>
      <c r="C23" s="451"/>
      <c r="D23" s="420"/>
      <c r="E23" s="227">
        <v>0.49</v>
      </c>
      <c r="F23" s="417">
        <f t="shared" si="0"/>
        <v>9.8000000000000004E-2</v>
      </c>
      <c r="G23" s="418"/>
      <c r="H23" s="228"/>
      <c r="I23" s="228"/>
      <c r="J23" s="229">
        <f t="shared" si="1"/>
        <v>0</v>
      </c>
      <c r="K23" s="230">
        <f t="shared" si="2"/>
        <v>0</v>
      </c>
      <c r="L23" s="230">
        <f t="shared" si="3"/>
        <v>0</v>
      </c>
      <c r="M23" s="231">
        <f t="shared" si="4"/>
        <v>0</v>
      </c>
      <c r="N23" s="232">
        <f>D22*H23</f>
        <v>0</v>
      </c>
      <c r="O23" s="232">
        <f>D22*I23</f>
        <v>0</v>
      </c>
      <c r="P23" s="233">
        <f t="shared" si="5"/>
        <v>0</v>
      </c>
      <c r="Q23" s="234"/>
      <c r="R23" s="235" t="s">
        <v>199</v>
      </c>
      <c r="S23" s="226">
        <f t="shared" si="6"/>
        <v>0</v>
      </c>
    </row>
    <row r="24" spans="2:26">
      <c r="B24" s="440"/>
      <c r="C24" s="451">
        <v>80</v>
      </c>
      <c r="D24" s="403">
        <v>3</v>
      </c>
      <c r="E24" s="237">
        <v>0.41</v>
      </c>
      <c r="F24" s="444">
        <f t="shared" si="0"/>
        <v>8.2000000000000003E-2</v>
      </c>
      <c r="G24" s="445"/>
      <c r="H24" s="228"/>
      <c r="I24" s="228"/>
      <c r="J24" s="238">
        <f t="shared" si="1"/>
        <v>0</v>
      </c>
      <c r="K24" s="239">
        <f t="shared" si="2"/>
        <v>0</v>
      </c>
      <c r="L24" s="239">
        <f t="shared" si="3"/>
        <v>0</v>
      </c>
      <c r="M24" s="240">
        <f t="shared" si="4"/>
        <v>0</v>
      </c>
      <c r="N24" s="241">
        <f>D24*H24</f>
        <v>0</v>
      </c>
      <c r="O24" s="241">
        <f>D24*I24</f>
        <v>0</v>
      </c>
      <c r="P24" s="242">
        <f t="shared" si="5"/>
        <v>0</v>
      </c>
      <c r="Q24" s="234" t="s">
        <v>199</v>
      </c>
      <c r="R24" s="235"/>
      <c r="S24" s="226">
        <f t="shared" si="6"/>
        <v>0</v>
      </c>
    </row>
    <row r="25" spans="2:26" ht="14.25" customHeight="1">
      <c r="B25" s="440"/>
      <c r="C25" s="451"/>
      <c r="D25" s="420"/>
      <c r="E25" s="227">
        <v>0.49</v>
      </c>
      <c r="F25" s="417">
        <f t="shared" si="0"/>
        <v>9.8000000000000004E-2</v>
      </c>
      <c r="G25" s="418"/>
      <c r="H25" s="228"/>
      <c r="I25" s="228"/>
      <c r="J25" s="243">
        <f t="shared" si="1"/>
        <v>0</v>
      </c>
      <c r="K25" s="230">
        <f t="shared" si="2"/>
        <v>0</v>
      </c>
      <c r="L25" s="230">
        <f t="shared" si="3"/>
        <v>0</v>
      </c>
      <c r="M25" s="244">
        <f t="shared" si="4"/>
        <v>0</v>
      </c>
      <c r="N25" s="232">
        <f>D24*H25</f>
        <v>0</v>
      </c>
      <c r="O25" s="232">
        <f>D24*I25</f>
        <v>0</v>
      </c>
      <c r="P25" s="245">
        <f t="shared" si="5"/>
        <v>0</v>
      </c>
      <c r="Q25" s="234"/>
      <c r="R25" s="235" t="s">
        <v>199</v>
      </c>
      <c r="S25" s="226">
        <f t="shared" si="6"/>
        <v>0</v>
      </c>
    </row>
    <row r="26" spans="2:26">
      <c r="B26" s="440"/>
      <c r="C26" s="451">
        <v>90</v>
      </c>
      <c r="D26" s="403">
        <v>3.2</v>
      </c>
      <c r="E26" s="237">
        <v>0.8</v>
      </c>
      <c r="F26" s="444">
        <f t="shared" si="0"/>
        <v>0.16</v>
      </c>
      <c r="G26" s="445"/>
      <c r="H26" s="228"/>
      <c r="I26" s="228"/>
      <c r="J26" s="238">
        <f t="shared" si="1"/>
        <v>0</v>
      </c>
      <c r="K26" s="239">
        <f t="shared" si="2"/>
        <v>0</v>
      </c>
      <c r="L26" s="239">
        <f t="shared" si="3"/>
        <v>0</v>
      </c>
      <c r="M26" s="240">
        <f t="shared" si="4"/>
        <v>0</v>
      </c>
      <c r="N26" s="241">
        <f>D26*H26</f>
        <v>0</v>
      </c>
      <c r="O26" s="241">
        <f>D26*I26</f>
        <v>0</v>
      </c>
      <c r="P26" s="242">
        <f t="shared" si="5"/>
        <v>0</v>
      </c>
      <c r="Q26" s="234" t="s">
        <v>199</v>
      </c>
      <c r="R26" s="235"/>
      <c r="S26" s="226">
        <f t="shared" si="6"/>
        <v>0</v>
      </c>
    </row>
    <row r="27" spans="2:26" ht="14.25" customHeight="1">
      <c r="B27" s="440"/>
      <c r="C27" s="451"/>
      <c r="D27" s="420"/>
      <c r="E27" s="227">
        <v>1.2</v>
      </c>
      <c r="F27" s="431">
        <f t="shared" si="0"/>
        <v>0.24</v>
      </c>
      <c r="G27" s="432"/>
      <c r="H27" s="228"/>
      <c r="I27" s="228"/>
      <c r="J27" s="256">
        <f t="shared" si="1"/>
        <v>0</v>
      </c>
      <c r="K27" s="230">
        <f t="shared" si="2"/>
        <v>0</v>
      </c>
      <c r="L27" s="230">
        <f t="shared" si="3"/>
        <v>0</v>
      </c>
      <c r="M27" s="257">
        <f t="shared" si="4"/>
        <v>0</v>
      </c>
      <c r="N27" s="232">
        <f>D26*H27</f>
        <v>0</v>
      </c>
      <c r="O27" s="232">
        <f>D26*I27</f>
        <v>0</v>
      </c>
      <c r="P27" s="258">
        <f t="shared" si="5"/>
        <v>0</v>
      </c>
      <c r="Q27" s="234"/>
      <c r="R27" s="235" t="s">
        <v>199</v>
      </c>
      <c r="S27" s="226">
        <f t="shared" si="6"/>
        <v>0</v>
      </c>
    </row>
    <row r="28" spans="2:26">
      <c r="B28" s="440"/>
      <c r="C28" s="451">
        <v>112</v>
      </c>
      <c r="D28" s="403">
        <v>4</v>
      </c>
      <c r="E28" s="237">
        <v>0.88</v>
      </c>
      <c r="F28" s="444">
        <f t="shared" si="0"/>
        <v>0.17599999999999999</v>
      </c>
      <c r="G28" s="445"/>
      <c r="H28" s="228"/>
      <c r="I28" s="228"/>
      <c r="J28" s="238">
        <f t="shared" si="1"/>
        <v>0</v>
      </c>
      <c r="K28" s="239">
        <f t="shared" si="2"/>
        <v>0</v>
      </c>
      <c r="L28" s="239">
        <f t="shared" si="3"/>
        <v>0</v>
      </c>
      <c r="M28" s="240">
        <f t="shared" si="4"/>
        <v>0</v>
      </c>
      <c r="N28" s="241">
        <f>D28*H28</f>
        <v>0</v>
      </c>
      <c r="O28" s="241">
        <f>D28*I28</f>
        <v>0</v>
      </c>
      <c r="P28" s="242">
        <f t="shared" si="5"/>
        <v>0</v>
      </c>
      <c r="Q28" s="234" t="s">
        <v>199</v>
      </c>
      <c r="R28" s="235"/>
      <c r="S28" s="259"/>
    </row>
    <row r="29" spans="2:26" ht="14.25" customHeight="1">
      <c r="B29" s="440"/>
      <c r="C29" s="451"/>
      <c r="D29" s="420"/>
      <c r="E29" s="227">
        <v>1.2</v>
      </c>
      <c r="F29" s="417">
        <f t="shared" si="0"/>
        <v>0.24</v>
      </c>
      <c r="G29" s="418"/>
      <c r="H29" s="228"/>
      <c r="I29" s="228"/>
      <c r="J29" s="229">
        <f t="shared" si="1"/>
        <v>0</v>
      </c>
      <c r="K29" s="230">
        <f t="shared" si="2"/>
        <v>0</v>
      </c>
      <c r="L29" s="230">
        <f t="shared" si="3"/>
        <v>0</v>
      </c>
      <c r="M29" s="231">
        <f t="shared" si="4"/>
        <v>0</v>
      </c>
      <c r="N29" s="232">
        <f>D28*H29</f>
        <v>0</v>
      </c>
      <c r="O29" s="232">
        <f>D28*I29</f>
        <v>0</v>
      </c>
      <c r="P29" s="233">
        <f t="shared" si="5"/>
        <v>0</v>
      </c>
      <c r="Q29" s="234"/>
      <c r="R29" s="235" t="s">
        <v>199</v>
      </c>
      <c r="S29" s="259"/>
    </row>
    <row r="30" spans="2:26">
      <c r="B30" s="440"/>
      <c r="C30" s="451">
        <v>140</v>
      </c>
      <c r="D30" s="403">
        <v>5</v>
      </c>
      <c r="E30" s="237">
        <v>0.93</v>
      </c>
      <c r="F30" s="444">
        <f t="shared" si="0"/>
        <v>0.186</v>
      </c>
      <c r="G30" s="445"/>
      <c r="H30" s="228"/>
      <c r="I30" s="228"/>
      <c r="J30" s="238">
        <f t="shared" si="1"/>
        <v>0</v>
      </c>
      <c r="K30" s="239">
        <f t="shared" si="2"/>
        <v>0</v>
      </c>
      <c r="L30" s="239">
        <f t="shared" si="3"/>
        <v>0</v>
      </c>
      <c r="M30" s="240">
        <f t="shared" si="4"/>
        <v>0</v>
      </c>
      <c r="N30" s="241">
        <f>D30*H30</f>
        <v>0</v>
      </c>
      <c r="O30" s="241">
        <f>D30*I30</f>
        <v>0</v>
      </c>
      <c r="P30" s="242">
        <f t="shared" si="5"/>
        <v>0</v>
      </c>
      <c r="Q30" s="234" t="s">
        <v>199</v>
      </c>
      <c r="R30" s="235"/>
      <c r="S30" s="259"/>
    </row>
    <row r="31" spans="2:26" ht="14.25" customHeight="1">
      <c r="B31" s="440"/>
      <c r="C31" s="451"/>
      <c r="D31" s="420"/>
      <c r="E31" s="227">
        <v>1.2</v>
      </c>
      <c r="F31" s="417">
        <f t="shared" si="0"/>
        <v>0.24</v>
      </c>
      <c r="G31" s="418"/>
      <c r="H31" s="228"/>
      <c r="I31" s="228"/>
      <c r="J31" s="229">
        <f t="shared" si="1"/>
        <v>0</v>
      </c>
      <c r="K31" s="230">
        <f t="shared" si="2"/>
        <v>0</v>
      </c>
      <c r="L31" s="230">
        <f t="shared" si="3"/>
        <v>0</v>
      </c>
      <c r="M31" s="231">
        <f t="shared" si="4"/>
        <v>0</v>
      </c>
      <c r="N31" s="232">
        <f>D30*H31</f>
        <v>0</v>
      </c>
      <c r="O31" s="232">
        <f>D30*I31</f>
        <v>0</v>
      </c>
      <c r="P31" s="233">
        <f t="shared" si="5"/>
        <v>0</v>
      </c>
      <c r="Q31" s="234"/>
      <c r="R31" s="235" t="s">
        <v>199</v>
      </c>
      <c r="S31" s="259"/>
    </row>
    <row r="32" spans="2:26">
      <c r="B32" s="440"/>
      <c r="C32" s="452">
        <v>160</v>
      </c>
      <c r="D32" s="403">
        <v>6</v>
      </c>
      <c r="E32" s="237">
        <v>1.01</v>
      </c>
      <c r="F32" s="444">
        <f t="shared" si="0"/>
        <v>0.20200000000000001</v>
      </c>
      <c r="G32" s="445"/>
      <c r="H32" s="228"/>
      <c r="I32" s="228"/>
      <c r="J32" s="260">
        <f t="shared" si="1"/>
        <v>0</v>
      </c>
      <c r="K32" s="239">
        <f t="shared" si="2"/>
        <v>0</v>
      </c>
      <c r="L32" s="239">
        <f t="shared" si="3"/>
        <v>0</v>
      </c>
      <c r="M32" s="261">
        <f t="shared" si="4"/>
        <v>0</v>
      </c>
      <c r="N32" s="241">
        <f>D32*H32</f>
        <v>0</v>
      </c>
      <c r="O32" s="241">
        <f>D32*I32</f>
        <v>0</v>
      </c>
      <c r="P32" s="262">
        <f t="shared" si="5"/>
        <v>0</v>
      </c>
      <c r="Q32" s="234" t="s">
        <v>199</v>
      </c>
      <c r="R32" s="235"/>
      <c r="S32" s="259"/>
    </row>
    <row r="33" spans="2:26" ht="14.25" customHeight="1" thickBot="1">
      <c r="B33" s="441"/>
      <c r="C33" s="453"/>
      <c r="D33" s="404"/>
      <c r="E33" s="227">
        <v>1.2</v>
      </c>
      <c r="F33" s="407">
        <f t="shared" si="0"/>
        <v>0.24</v>
      </c>
      <c r="G33" s="408"/>
      <c r="H33" s="263"/>
      <c r="I33" s="263"/>
      <c r="J33" s="264">
        <f t="shared" si="1"/>
        <v>0</v>
      </c>
      <c r="K33" s="265">
        <f t="shared" si="2"/>
        <v>0</v>
      </c>
      <c r="L33" s="265">
        <f t="shared" si="3"/>
        <v>0</v>
      </c>
      <c r="M33" s="266">
        <f t="shared" si="4"/>
        <v>0</v>
      </c>
      <c r="N33" s="267">
        <f>D32*H33</f>
        <v>0</v>
      </c>
      <c r="O33" s="267">
        <f>D32*I33</f>
        <v>0</v>
      </c>
      <c r="P33" s="268">
        <f t="shared" si="5"/>
        <v>0</v>
      </c>
      <c r="Q33" s="216"/>
      <c r="R33" s="217" t="s">
        <v>199</v>
      </c>
      <c r="S33" s="259"/>
    </row>
    <row r="34" spans="2:26" ht="14.25" customHeight="1">
      <c r="B34" s="446" t="s">
        <v>308</v>
      </c>
      <c r="C34" s="428">
        <v>22</v>
      </c>
      <c r="D34" s="428">
        <v>0.8</v>
      </c>
      <c r="E34" s="219">
        <v>0.3</v>
      </c>
      <c r="F34" s="449">
        <f>(E34*200)/1000</f>
        <v>0.06</v>
      </c>
      <c r="G34" s="450"/>
      <c r="H34" s="220"/>
      <c r="I34" s="220"/>
      <c r="J34" s="221">
        <f t="shared" si="1"/>
        <v>0</v>
      </c>
      <c r="K34" s="222">
        <f t="shared" si="2"/>
        <v>0</v>
      </c>
      <c r="L34" s="222">
        <f t="shared" si="3"/>
        <v>0</v>
      </c>
      <c r="M34" s="223">
        <f t="shared" si="4"/>
        <v>0</v>
      </c>
      <c r="N34" s="224">
        <f>D34*H34</f>
        <v>0</v>
      </c>
      <c r="O34" s="224">
        <f>D34*I34</f>
        <v>0</v>
      </c>
      <c r="P34" s="225">
        <f t="shared" si="5"/>
        <v>0</v>
      </c>
      <c r="Q34" s="210" t="s">
        <v>199</v>
      </c>
      <c r="R34" s="211"/>
      <c r="S34" s="226">
        <f>IF(J34&gt;0,1,0)</f>
        <v>0</v>
      </c>
    </row>
    <row r="35" spans="2:26" ht="14.25" customHeight="1">
      <c r="B35" s="447"/>
      <c r="C35" s="420"/>
      <c r="D35" s="420"/>
      <c r="E35" s="227">
        <v>0.32</v>
      </c>
      <c r="F35" s="417">
        <f t="shared" ref="F35:F55" si="7">(E35*200)/1000</f>
        <v>6.4000000000000001E-2</v>
      </c>
      <c r="G35" s="418"/>
      <c r="H35" s="228"/>
      <c r="I35" s="228"/>
      <c r="J35" s="229">
        <f t="shared" si="1"/>
        <v>0</v>
      </c>
      <c r="K35" s="230">
        <f t="shared" si="2"/>
        <v>0</v>
      </c>
      <c r="L35" s="230">
        <f t="shared" si="3"/>
        <v>0</v>
      </c>
      <c r="M35" s="231">
        <f t="shared" si="4"/>
        <v>0</v>
      </c>
      <c r="N35" s="232">
        <f>D34*H35</f>
        <v>0</v>
      </c>
      <c r="O35" s="232">
        <f>D34*I35</f>
        <v>0</v>
      </c>
      <c r="P35" s="233">
        <f t="shared" si="5"/>
        <v>0</v>
      </c>
      <c r="Q35" s="234"/>
      <c r="R35" s="235" t="s">
        <v>199</v>
      </c>
      <c r="S35" s="226">
        <f t="shared" ref="S35:S49" si="8">IF(J35&gt;0,1,0)</f>
        <v>0</v>
      </c>
    </row>
    <row r="36" spans="2:26">
      <c r="B36" s="447"/>
      <c r="C36" s="403">
        <v>28</v>
      </c>
      <c r="D36" s="403">
        <v>1</v>
      </c>
      <c r="E36" s="237">
        <v>0.3</v>
      </c>
      <c r="F36" s="444">
        <f t="shared" si="7"/>
        <v>0.06</v>
      </c>
      <c r="G36" s="445"/>
      <c r="H36" s="228"/>
      <c r="I36" s="228"/>
      <c r="J36" s="238">
        <f t="shared" si="1"/>
        <v>0</v>
      </c>
      <c r="K36" s="239">
        <f t="shared" si="2"/>
        <v>0</v>
      </c>
      <c r="L36" s="239">
        <f t="shared" si="3"/>
        <v>0</v>
      </c>
      <c r="M36" s="240">
        <f t="shared" si="4"/>
        <v>0</v>
      </c>
      <c r="N36" s="241">
        <f>D36*H36</f>
        <v>0</v>
      </c>
      <c r="O36" s="241">
        <f>D36*I36</f>
        <v>0</v>
      </c>
      <c r="P36" s="242">
        <f t="shared" si="5"/>
        <v>0</v>
      </c>
      <c r="Q36" s="234" t="s">
        <v>199</v>
      </c>
      <c r="R36" s="235"/>
      <c r="S36" s="226">
        <f t="shared" si="8"/>
        <v>0</v>
      </c>
    </row>
    <row r="37" spans="2:26" ht="14.25" customHeight="1">
      <c r="B37" s="447"/>
      <c r="C37" s="420"/>
      <c r="D37" s="420"/>
      <c r="E37" s="227">
        <v>0.32</v>
      </c>
      <c r="F37" s="417">
        <f t="shared" si="7"/>
        <v>6.4000000000000001E-2</v>
      </c>
      <c r="G37" s="418"/>
      <c r="H37" s="228"/>
      <c r="I37" s="228"/>
      <c r="J37" s="229">
        <f t="shared" si="1"/>
        <v>0</v>
      </c>
      <c r="K37" s="230">
        <f t="shared" si="2"/>
        <v>0</v>
      </c>
      <c r="L37" s="230">
        <f t="shared" si="3"/>
        <v>0</v>
      </c>
      <c r="M37" s="231">
        <f t="shared" si="4"/>
        <v>0</v>
      </c>
      <c r="N37" s="232">
        <f>D36*H37</f>
        <v>0</v>
      </c>
      <c r="O37" s="232">
        <f>D36*I37</f>
        <v>0</v>
      </c>
      <c r="P37" s="233">
        <f t="shared" si="5"/>
        <v>0</v>
      </c>
      <c r="Q37" s="234"/>
      <c r="R37" s="235" t="s">
        <v>199</v>
      </c>
      <c r="S37" s="226">
        <f t="shared" si="8"/>
        <v>0</v>
      </c>
    </row>
    <row r="38" spans="2:26">
      <c r="B38" s="447"/>
      <c r="C38" s="403">
        <v>36</v>
      </c>
      <c r="D38" s="403">
        <v>1.3</v>
      </c>
      <c r="E38" s="237">
        <v>0.3</v>
      </c>
      <c r="F38" s="444">
        <f t="shared" si="7"/>
        <v>0.06</v>
      </c>
      <c r="G38" s="445"/>
      <c r="H38" s="228"/>
      <c r="I38" s="228"/>
      <c r="J38" s="238">
        <f>H38+I38</f>
        <v>0</v>
      </c>
      <c r="K38" s="239">
        <f>F38*H38</f>
        <v>0</v>
      </c>
      <c r="L38" s="239">
        <f>F38*I38</f>
        <v>0</v>
      </c>
      <c r="M38" s="240">
        <f>K38+L38</f>
        <v>0</v>
      </c>
      <c r="N38" s="241">
        <f>D38*H38</f>
        <v>0</v>
      </c>
      <c r="O38" s="241">
        <f>D38*I38</f>
        <v>0</v>
      </c>
      <c r="P38" s="242">
        <f>N38+O38</f>
        <v>0</v>
      </c>
      <c r="Q38" s="234" t="s">
        <v>199</v>
      </c>
      <c r="R38" s="235"/>
      <c r="S38" s="226">
        <f>IF(J38&gt;0,1,0)</f>
        <v>0</v>
      </c>
    </row>
    <row r="39" spans="2:26" ht="14.25" customHeight="1">
      <c r="B39" s="447"/>
      <c r="C39" s="420"/>
      <c r="D39" s="420"/>
      <c r="E39" s="227">
        <v>0.33</v>
      </c>
      <c r="F39" s="417">
        <f t="shared" si="7"/>
        <v>6.6000000000000003E-2</v>
      </c>
      <c r="G39" s="418"/>
      <c r="H39" s="228"/>
      <c r="I39" s="228"/>
      <c r="J39" s="229">
        <f>H39+I39</f>
        <v>0</v>
      </c>
      <c r="K39" s="230">
        <f>F39*H39</f>
        <v>0</v>
      </c>
      <c r="L39" s="230">
        <f>F39*I39</f>
        <v>0</v>
      </c>
      <c r="M39" s="231">
        <f>K39+L39</f>
        <v>0</v>
      </c>
      <c r="N39" s="232">
        <f>D38*H39</f>
        <v>0</v>
      </c>
      <c r="O39" s="232">
        <f>D38*I39</f>
        <v>0</v>
      </c>
      <c r="P39" s="233">
        <f>N39+O39</f>
        <v>0</v>
      </c>
      <c r="Q39" s="234"/>
      <c r="R39" s="235" t="s">
        <v>199</v>
      </c>
      <c r="S39" s="226">
        <f>IF(J39&gt;0,1,0)</f>
        <v>0</v>
      </c>
    </row>
    <row r="40" spans="2:26">
      <c r="B40" s="447"/>
      <c r="C40" s="403">
        <v>45</v>
      </c>
      <c r="D40" s="403">
        <v>1.6</v>
      </c>
      <c r="E40" s="237">
        <v>0.3</v>
      </c>
      <c r="F40" s="444">
        <f t="shared" si="7"/>
        <v>0.06</v>
      </c>
      <c r="G40" s="445"/>
      <c r="H40" s="228"/>
      <c r="I40" s="228"/>
      <c r="J40" s="238">
        <f t="shared" si="1"/>
        <v>0</v>
      </c>
      <c r="K40" s="239">
        <f t="shared" si="2"/>
        <v>0</v>
      </c>
      <c r="L40" s="239">
        <f t="shared" si="3"/>
        <v>0</v>
      </c>
      <c r="M40" s="240">
        <f t="shared" si="4"/>
        <v>0</v>
      </c>
      <c r="N40" s="241">
        <f>D40*H40</f>
        <v>0</v>
      </c>
      <c r="O40" s="241">
        <f>D40*I40</f>
        <v>0</v>
      </c>
      <c r="P40" s="242">
        <f t="shared" si="5"/>
        <v>0</v>
      </c>
      <c r="Q40" s="234" t="s">
        <v>199</v>
      </c>
      <c r="R40" s="235"/>
      <c r="S40" s="226">
        <f t="shared" si="8"/>
        <v>0</v>
      </c>
    </row>
    <row r="41" spans="2:26" ht="14.25" customHeight="1">
      <c r="B41" s="447"/>
      <c r="C41" s="420"/>
      <c r="D41" s="420"/>
      <c r="E41" s="227">
        <v>0.34</v>
      </c>
      <c r="F41" s="417">
        <f t="shared" si="7"/>
        <v>6.8000000000000005E-2</v>
      </c>
      <c r="G41" s="418"/>
      <c r="H41" s="228"/>
      <c r="I41" s="228"/>
      <c r="J41" s="243">
        <f t="shared" si="1"/>
        <v>0</v>
      </c>
      <c r="K41" s="230">
        <f t="shared" si="2"/>
        <v>0</v>
      </c>
      <c r="L41" s="230">
        <f t="shared" si="3"/>
        <v>0</v>
      </c>
      <c r="M41" s="244">
        <f t="shared" si="4"/>
        <v>0</v>
      </c>
      <c r="N41" s="232">
        <f>D40*H41</f>
        <v>0</v>
      </c>
      <c r="O41" s="232">
        <f>D40*I41</f>
        <v>0</v>
      </c>
      <c r="P41" s="245">
        <f t="shared" si="5"/>
        <v>0</v>
      </c>
      <c r="Q41" s="234"/>
      <c r="R41" s="235" t="s">
        <v>199</v>
      </c>
      <c r="S41" s="226">
        <f t="shared" si="8"/>
        <v>0</v>
      </c>
    </row>
    <row r="42" spans="2:26" ht="14.25" customHeight="1">
      <c r="B42" s="447"/>
      <c r="C42" s="422">
        <v>56</v>
      </c>
      <c r="D42" s="422">
        <v>2</v>
      </c>
      <c r="E42" s="247">
        <v>0.33</v>
      </c>
      <c r="F42" s="444">
        <f t="shared" si="7"/>
        <v>6.6000000000000003E-2</v>
      </c>
      <c r="G42" s="445"/>
      <c r="H42" s="248"/>
      <c r="I42" s="248"/>
      <c r="J42" s="249">
        <f t="shared" si="1"/>
        <v>0</v>
      </c>
      <c r="K42" s="250">
        <f t="shared" si="2"/>
        <v>0</v>
      </c>
      <c r="L42" s="250">
        <f t="shared" si="3"/>
        <v>0</v>
      </c>
      <c r="M42" s="251">
        <f t="shared" si="4"/>
        <v>0</v>
      </c>
      <c r="N42" s="252">
        <f>D42*H42</f>
        <v>0</v>
      </c>
      <c r="O42" s="252">
        <f>D42*I42</f>
        <v>0</v>
      </c>
      <c r="P42" s="253">
        <f t="shared" si="5"/>
        <v>0</v>
      </c>
      <c r="Q42" s="254" t="s">
        <v>199</v>
      </c>
      <c r="R42" s="255"/>
      <c r="S42" s="226">
        <f t="shared" si="8"/>
        <v>0</v>
      </c>
      <c r="Z42" s="212"/>
    </row>
    <row r="43" spans="2:26" ht="14.25" customHeight="1">
      <c r="B43" s="447"/>
      <c r="C43" s="420"/>
      <c r="D43" s="420"/>
      <c r="E43" s="227">
        <v>0.36</v>
      </c>
      <c r="F43" s="417">
        <f t="shared" si="7"/>
        <v>7.1999999999999995E-2</v>
      </c>
      <c r="G43" s="418"/>
      <c r="H43" s="228"/>
      <c r="I43" s="228"/>
      <c r="J43" s="229">
        <f t="shared" si="1"/>
        <v>0</v>
      </c>
      <c r="K43" s="230">
        <f t="shared" si="2"/>
        <v>0</v>
      </c>
      <c r="L43" s="230">
        <f t="shared" si="3"/>
        <v>0</v>
      </c>
      <c r="M43" s="231">
        <f t="shared" si="4"/>
        <v>0</v>
      </c>
      <c r="N43" s="232">
        <f>D42*H43</f>
        <v>0</v>
      </c>
      <c r="O43" s="232">
        <f>D42*I43</f>
        <v>0</v>
      </c>
      <c r="P43" s="233">
        <f t="shared" si="5"/>
        <v>0</v>
      </c>
      <c r="Q43" s="234"/>
      <c r="R43" s="235" t="s">
        <v>199</v>
      </c>
      <c r="S43" s="226">
        <f t="shared" si="8"/>
        <v>0</v>
      </c>
    </row>
    <row r="44" spans="2:26">
      <c r="B44" s="447"/>
      <c r="C44" s="403">
        <v>71</v>
      </c>
      <c r="D44" s="403">
        <v>2.5</v>
      </c>
      <c r="E44" s="237">
        <v>0.39</v>
      </c>
      <c r="F44" s="444">
        <f t="shared" si="7"/>
        <v>7.8E-2</v>
      </c>
      <c r="G44" s="445"/>
      <c r="H44" s="228"/>
      <c r="I44" s="228"/>
      <c r="J44" s="238">
        <f t="shared" si="1"/>
        <v>0</v>
      </c>
      <c r="K44" s="239">
        <f t="shared" si="2"/>
        <v>0</v>
      </c>
      <c r="L44" s="239">
        <f t="shared" si="3"/>
        <v>0</v>
      </c>
      <c r="M44" s="240">
        <f t="shared" si="4"/>
        <v>0</v>
      </c>
      <c r="N44" s="241">
        <f>D44*H44</f>
        <v>0</v>
      </c>
      <c r="O44" s="241">
        <f>D44*I44</f>
        <v>0</v>
      </c>
      <c r="P44" s="242">
        <f t="shared" si="5"/>
        <v>0</v>
      </c>
      <c r="Q44" s="234" t="s">
        <v>199</v>
      </c>
      <c r="R44" s="235"/>
      <c r="S44" s="226">
        <f t="shared" si="8"/>
        <v>0</v>
      </c>
    </row>
    <row r="45" spans="2:26" ht="14.25" customHeight="1">
      <c r="B45" s="447"/>
      <c r="C45" s="420"/>
      <c r="D45" s="420"/>
      <c r="E45" s="227">
        <v>0.43</v>
      </c>
      <c r="F45" s="417">
        <f t="shared" si="7"/>
        <v>8.5999999999999993E-2</v>
      </c>
      <c r="G45" s="418"/>
      <c r="H45" s="228"/>
      <c r="I45" s="228"/>
      <c r="J45" s="229">
        <f t="shared" si="1"/>
        <v>0</v>
      </c>
      <c r="K45" s="230">
        <f t="shared" si="2"/>
        <v>0</v>
      </c>
      <c r="L45" s="230">
        <f t="shared" si="3"/>
        <v>0</v>
      </c>
      <c r="M45" s="231">
        <f t="shared" si="4"/>
        <v>0</v>
      </c>
      <c r="N45" s="232">
        <f>D44*H45</f>
        <v>0</v>
      </c>
      <c r="O45" s="232">
        <f>D44*I45</f>
        <v>0</v>
      </c>
      <c r="P45" s="233">
        <f t="shared" si="5"/>
        <v>0</v>
      </c>
      <c r="Q45" s="234"/>
      <c r="R45" s="235" t="s">
        <v>199</v>
      </c>
      <c r="S45" s="226">
        <f t="shared" si="8"/>
        <v>0</v>
      </c>
    </row>
    <row r="46" spans="2:26">
      <c r="B46" s="447"/>
      <c r="C46" s="403">
        <v>80</v>
      </c>
      <c r="D46" s="403">
        <v>3</v>
      </c>
      <c r="E46" s="237">
        <v>0.48</v>
      </c>
      <c r="F46" s="444">
        <f t="shared" si="7"/>
        <v>9.6000000000000002E-2</v>
      </c>
      <c r="G46" s="445"/>
      <c r="H46" s="228"/>
      <c r="I46" s="228"/>
      <c r="J46" s="238">
        <f t="shared" si="1"/>
        <v>0</v>
      </c>
      <c r="K46" s="239">
        <f t="shared" si="2"/>
        <v>0</v>
      </c>
      <c r="L46" s="239">
        <f t="shared" si="3"/>
        <v>0</v>
      </c>
      <c r="M46" s="240">
        <f t="shared" si="4"/>
        <v>0</v>
      </c>
      <c r="N46" s="241">
        <f>D46*H46</f>
        <v>0</v>
      </c>
      <c r="O46" s="241">
        <f>D46*I46</f>
        <v>0</v>
      </c>
      <c r="P46" s="242">
        <f t="shared" si="5"/>
        <v>0</v>
      </c>
      <c r="Q46" s="234" t="s">
        <v>199</v>
      </c>
      <c r="R46" s="235"/>
      <c r="S46" s="226">
        <f t="shared" si="8"/>
        <v>0</v>
      </c>
    </row>
    <row r="47" spans="2:26" ht="14.25" customHeight="1">
      <c r="B47" s="447"/>
      <c r="C47" s="420"/>
      <c r="D47" s="420"/>
      <c r="E47" s="227">
        <v>0.56000000000000005</v>
      </c>
      <c r="F47" s="417">
        <f t="shared" si="7"/>
        <v>0.11200000000000002</v>
      </c>
      <c r="G47" s="418"/>
      <c r="H47" s="228"/>
      <c r="I47" s="228"/>
      <c r="J47" s="243">
        <f t="shared" si="1"/>
        <v>0</v>
      </c>
      <c r="K47" s="230">
        <f t="shared" si="2"/>
        <v>0</v>
      </c>
      <c r="L47" s="230">
        <f t="shared" si="3"/>
        <v>0</v>
      </c>
      <c r="M47" s="244">
        <f t="shared" si="4"/>
        <v>0</v>
      </c>
      <c r="N47" s="232">
        <f>D46*H47</f>
        <v>0</v>
      </c>
      <c r="O47" s="232">
        <f>D46*I47</f>
        <v>0</v>
      </c>
      <c r="P47" s="245">
        <f t="shared" si="5"/>
        <v>0</v>
      </c>
      <c r="Q47" s="234"/>
      <c r="R47" s="235" t="s">
        <v>199</v>
      </c>
      <c r="S47" s="226">
        <f t="shared" si="8"/>
        <v>0</v>
      </c>
    </row>
    <row r="48" spans="2:26">
      <c r="B48" s="447"/>
      <c r="C48" s="403">
        <v>90</v>
      </c>
      <c r="D48" s="403">
        <v>3.2</v>
      </c>
      <c r="E48" s="237">
        <v>0.56000000000000005</v>
      </c>
      <c r="F48" s="444">
        <f t="shared" si="7"/>
        <v>0.11200000000000002</v>
      </c>
      <c r="G48" s="445"/>
      <c r="H48" s="228"/>
      <c r="I48" s="228"/>
      <c r="J48" s="238">
        <f t="shared" si="1"/>
        <v>0</v>
      </c>
      <c r="K48" s="239">
        <f t="shared" si="2"/>
        <v>0</v>
      </c>
      <c r="L48" s="239">
        <f t="shared" si="3"/>
        <v>0</v>
      </c>
      <c r="M48" s="240">
        <f t="shared" si="4"/>
        <v>0</v>
      </c>
      <c r="N48" s="241">
        <f>D48*H48</f>
        <v>0</v>
      </c>
      <c r="O48" s="241">
        <f>D48*I48</f>
        <v>0</v>
      </c>
      <c r="P48" s="242">
        <f t="shared" si="5"/>
        <v>0</v>
      </c>
      <c r="Q48" s="234" t="s">
        <v>199</v>
      </c>
      <c r="R48" s="235"/>
      <c r="S48" s="226">
        <f t="shared" si="8"/>
        <v>0</v>
      </c>
    </row>
    <row r="49" spans="2:19" ht="14.25" customHeight="1">
      <c r="B49" s="447"/>
      <c r="C49" s="420"/>
      <c r="D49" s="420"/>
      <c r="E49" s="227">
        <v>0.6</v>
      </c>
      <c r="F49" s="431">
        <f t="shared" si="7"/>
        <v>0.12</v>
      </c>
      <c r="G49" s="432"/>
      <c r="H49" s="228"/>
      <c r="I49" s="228"/>
      <c r="J49" s="256">
        <f t="shared" si="1"/>
        <v>0</v>
      </c>
      <c r="K49" s="230">
        <f t="shared" si="2"/>
        <v>0</v>
      </c>
      <c r="L49" s="230">
        <f t="shared" si="3"/>
        <v>0</v>
      </c>
      <c r="M49" s="257">
        <f t="shared" si="4"/>
        <v>0</v>
      </c>
      <c r="N49" s="232">
        <f>D48*H49</f>
        <v>0</v>
      </c>
      <c r="O49" s="232">
        <f>D48*I49</f>
        <v>0</v>
      </c>
      <c r="P49" s="258">
        <f t="shared" si="5"/>
        <v>0</v>
      </c>
      <c r="Q49" s="234"/>
      <c r="R49" s="235" t="s">
        <v>199</v>
      </c>
      <c r="S49" s="226">
        <f t="shared" si="8"/>
        <v>0</v>
      </c>
    </row>
    <row r="50" spans="2:19">
      <c r="B50" s="447"/>
      <c r="C50" s="403">
        <v>112</v>
      </c>
      <c r="D50" s="403">
        <v>4</v>
      </c>
      <c r="E50" s="237">
        <v>1.02</v>
      </c>
      <c r="F50" s="444">
        <f t="shared" si="7"/>
        <v>0.20399999999999999</v>
      </c>
      <c r="G50" s="445"/>
      <c r="H50" s="228"/>
      <c r="I50" s="228"/>
      <c r="J50" s="238">
        <f t="shared" si="1"/>
        <v>0</v>
      </c>
      <c r="K50" s="239">
        <f t="shared" si="2"/>
        <v>0</v>
      </c>
      <c r="L50" s="239">
        <f t="shared" si="3"/>
        <v>0</v>
      </c>
      <c r="M50" s="240">
        <f t="shared" si="4"/>
        <v>0</v>
      </c>
      <c r="N50" s="241">
        <f>D50*H50</f>
        <v>0</v>
      </c>
      <c r="O50" s="241">
        <f>D50*I50</f>
        <v>0</v>
      </c>
      <c r="P50" s="242">
        <f t="shared" si="5"/>
        <v>0</v>
      </c>
      <c r="Q50" s="234" t="s">
        <v>199</v>
      </c>
      <c r="R50" s="235"/>
      <c r="S50" s="259"/>
    </row>
    <row r="51" spans="2:19" ht="14.25" customHeight="1">
      <c r="B51" s="447"/>
      <c r="C51" s="420"/>
      <c r="D51" s="420"/>
      <c r="E51" s="227">
        <v>1.1000000000000001</v>
      </c>
      <c r="F51" s="417">
        <f t="shared" si="7"/>
        <v>0.22000000000000003</v>
      </c>
      <c r="G51" s="418"/>
      <c r="H51" s="228"/>
      <c r="I51" s="228"/>
      <c r="J51" s="229">
        <f t="shared" si="1"/>
        <v>0</v>
      </c>
      <c r="K51" s="230">
        <f t="shared" si="2"/>
        <v>0</v>
      </c>
      <c r="L51" s="230">
        <f t="shared" si="3"/>
        <v>0</v>
      </c>
      <c r="M51" s="231">
        <f t="shared" si="4"/>
        <v>0</v>
      </c>
      <c r="N51" s="232">
        <f>D50*H51</f>
        <v>0</v>
      </c>
      <c r="O51" s="232">
        <f>D50*I51</f>
        <v>0</v>
      </c>
      <c r="P51" s="233">
        <f t="shared" si="5"/>
        <v>0</v>
      </c>
      <c r="Q51" s="234"/>
      <c r="R51" s="235" t="s">
        <v>199</v>
      </c>
      <c r="S51" s="259"/>
    </row>
    <row r="52" spans="2:19">
      <c r="B52" s="447"/>
      <c r="C52" s="403">
        <v>140</v>
      </c>
      <c r="D52" s="403">
        <v>5</v>
      </c>
      <c r="E52" s="237">
        <v>1.32</v>
      </c>
      <c r="F52" s="444">
        <f t="shared" si="7"/>
        <v>0.26400000000000001</v>
      </c>
      <c r="G52" s="445"/>
      <c r="H52" s="228"/>
      <c r="I52" s="228"/>
      <c r="J52" s="238">
        <f t="shared" si="1"/>
        <v>0</v>
      </c>
      <c r="K52" s="239">
        <f t="shared" si="2"/>
        <v>0</v>
      </c>
      <c r="L52" s="239">
        <f t="shared" si="3"/>
        <v>0</v>
      </c>
      <c r="M52" s="240">
        <f t="shared" si="4"/>
        <v>0</v>
      </c>
      <c r="N52" s="241">
        <f>D52*H52</f>
        <v>0</v>
      </c>
      <c r="O52" s="241">
        <f>D52*I52</f>
        <v>0</v>
      </c>
      <c r="P52" s="242">
        <f t="shared" si="5"/>
        <v>0</v>
      </c>
      <c r="Q52" s="234" t="s">
        <v>199</v>
      </c>
      <c r="R52" s="235"/>
      <c r="S52" s="259"/>
    </row>
    <row r="53" spans="2:19" ht="14.25" customHeight="1">
      <c r="B53" s="447"/>
      <c r="C53" s="420"/>
      <c r="D53" s="420"/>
      <c r="E53" s="227">
        <v>1.4</v>
      </c>
      <c r="F53" s="417">
        <f t="shared" si="7"/>
        <v>0.28000000000000003</v>
      </c>
      <c r="G53" s="418"/>
      <c r="H53" s="228"/>
      <c r="I53" s="228"/>
      <c r="J53" s="229">
        <f t="shared" si="1"/>
        <v>0</v>
      </c>
      <c r="K53" s="230">
        <f t="shared" si="2"/>
        <v>0</v>
      </c>
      <c r="L53" s="230">
        <f t="shared" si="3"/>
        <v>0</v>
      </c>
      <c r="M53" s="231">
        <f t="shared" si="4"/>
        <v>0</v>
      </c>
      <c r="N53" s="232">
        <f>D52*H53</f>
        <v>0</v>
      </c>
      <c r="O53" s="232">
        <f>D52*I53</f>
        <v>0</v>
      </c>
      <c r="P53" s="233">
        <f t="shared" si="5"/>
        <v>0</v>
      </c>
      <c r="Q53" s="234"/>
      <c r="R53" s="235" t="s">
        <v>199</v>
      </c>
      <c r="S53" s="259"/>
    </row>
    <row r="54" spans="2:19">
      <c r="B54" s="447"/>
      <c r="C54" s="403">
        <v>160</v>
      </c>
      <c r="D54" s="403">
        <v>6</v>
      </c>
      <c r="E54" s="237">
        <v>1.72</v>
      </c>
      <c r="F54" s="444">
        <f t="shared" si="7"/>
        <v>0.34399999999999997</v>
      </c>
      <c r="G54" s="445"/>
      <c r="H54" s="228"/>
      <c r="I54" s="228"/>
      <c r="J54" s="260">
        <f t="shared" si="1"/>
        <v>0</v>
      </c>
      <c r="K54" s="239">
        <f t="shared" si="2"/>
        <v>0</v>
      </c>
      <c r="L54" s="239">
        <f t="shared" si="3"/>
        <v>0</v>
      </c>
      <c r="M54" s="261">
        <f t="shared" si="4"/>
        <v>0</v>
      </c>
      <c r="N54" s="241">
        <f>D54*H54</f>
        <v>0</v>
      </c>
      <c r="O54" s="241">
        <f>D54*I54</f>
        <v>0</v>
      </c>
      <c r="P54" s="262">
        <f t="shared" si="5"/>
        <v>0</v>
      </c>
      <c r="Q54" s="234" t="s">
        <v>199</v>
      </c>
      <c r="R54" s="235"/>
      <c r="S54" s="259"/>
    </row>
    <row r="55" spans="2:19" ht="14.25" customHeight="1" thickBot="1">
      <c r="B55" s="448"/>
      <c r="C55" s="404"/>
      <c r="D55" s="404"/>
      <c r="E55" s="269">
        <v>1.8</v>
      </c>
      <c r="F55" s="407">
        <f t="shared" si="7"/>
        <v>0.36</v>
      </c>
      <c r="G55" s="408"/>
      <c r="H55" s="263"/>
      <c r="I55" s="263"/>
      <c r="J55" s="264">
        <f t="shared" si="1"/>
        <v>0</v>
      </c>
      <c r="K55" s="265">
        <f t="shared" si="2"/>
        <v>0</v>
      </c>
      <c r="L55" s="265">
        <f t="shared" si="3"/>
        <v>0</v>
      </c>
      <c r="M55" s="266">
        <f t="shared" si="4"/>
        <v>0</v>
      </c>
      <c r="N55" s="267">
        <f>D54*H55</f>
        <v>0</v>
      </c>
      <c r="O55" s="267">
        <f>D54*I55</f>
        <v>0</v>
      </c>
      <c r="P55" s="268">
        <f t="shared" si="5"/>
        <v>0</v>
      </c>
      <c r="Q55" s="216"/>
      <c r="R55" s="217" t="s">
        <v>199</v>
      </c>
      <c r="S55" s="259"/>
    </row>
    <row r="56" spans="2:19" ht="13.5" customHeight="1">
      <c r="B56" s="439" t="s">
        <v>200</v>
      </c>
      <c r="C56" s="428">
        <v>22</v>
      </c>
      <c r="D56" s="428">
        <v>0.8</v>
      </c>
      <c r="E56" s="270">
        <v>0.35</v>
      </c>
      <c r="F56" s="442">
        <f>(E56*200)/1000</f>
        <v>7.0000000000000007E-2</v>
      </c>
      <c r="G56" s="443"/>
      <c r="H56" s="220"/>
      <c r="I56" s="220"/>
      <c r="J56" s="271">
        <f t="shared" si="1"/>
        <v>0</v>
      </c>
      <c r="K56" s="272">
        <f t="shared" si="2"/>
        <v>0</v>
      </c>
      <c r="L56" s="272">
        <f t="shared" si="3"/>
        <v>0</v>
      </c>
      <c r="M56" s="273">
        <f t="shared" si="4"/>
        <v>0</v>
      </c>
      <c r="N56" s="274">
        <f>D56*H56</f>
        <v>0</v>
      </c>
      <c r="O56" s="274">
        <f>D56*I56</f>
        <v>0</v>
      </c>
      <c r="P56" s="275">
        <f t="shared" si="5"/>
        <v>0</v>
      </c>
      <c r="Q56" s="210" t="s">
        <v>199</v>
      </c>
      <c r="R56" s="211"/>
      <c r="S56" s="226">
        <f t="shared" ref="S56:S71" si="9">IF(J56&gt;0,1,0)</f>
        <v>0</v>
      </c>
    </row>
    <row r="57" spans="2:19">
      <c r="B57" s="440"/>
      <c r="C57" s="420"/>
      <c r="D57" s="420"/>
      <c r="E57" s="276">
        <v>0.56000000000000005</v>
      </c>
      <c r="F57" s="431">
        <f t="shared" ref="F57:F107" si="10">(E57*200)/1000</f>
        <v>0.11200000000000002</v>
      </c>
      <c r="G57" s="432"/>
      <c r="H57" s="228"/>
      <c r="I57" s="228"/>
      <c r="J57" s="277">
        <f t="shared" si="1"/>
        <v>0</v>
      </c>
      <c r="K57" s="278">
        <f t="shared" si="2"/>
        <v>0</v>
      </c>
      <c r="L57" s="278">
        <f t="shared" si="3"/>
        <v>0</v>
      </c>
      <c r="M57" s="257">
        <f t="shared" si="4"/>
        <v>0</v>
      </c>
      <c r="N57" s="279">
        <f>D56*H57</f>
        <v>0</v>
      </c>
      <c r="O57" s="279">
        <f>D56*I57</f>
        <v>0</v>
      </c>
      <c r="P57" s="258">
        <f t="shared" si="5"/>
        <v>0</v>
      </c>
      <c r="Q57" s="234"/>
      <c r="R57" s="235" t="s">
        <v>199</v>
      </c>
      <c r="S57" s="226">
        <f t="shared" si="9"/>
        <v>0</v>
      </c>
    </row>
    <row r="58" spans="2:19">
      <c r="B58" s="440"/>
      <c r="C58" s="403">
        <v>28</v>
      </c>
      <c r="D58" s="403">
        <v>1</v>
      </c>
      <c r="E58" s="280">
        <v>0.35</v>
      </c>
      <c r="F58" s="433">
        <f t="shared" si="10"/>
        <v>7.0000000000000007E-2</v>
      </c>
      <c r="G58" s="434"/>
      <c r="H58" s="228"/>
      <c r="I58" s="228"/>
      <c r="J58" s="281">
        <f t="shared" si="1"/>
        <v>0</v>
      </c>
      <c r="K58" s="282">
        <f t="shared" si="2"/>
        <v>0</v>
      </c>
      <c r="L58" s="282">
        <f t="shared" si="3"/>
        <v>0</v>
      </c>
      <c r="M58" s="283">
        <f t="shared" si="4"/>
        <v>0</v>
      </c>
      <c r="N58" s="284">
        <f>D58*H58</f>
        <v>0</v>
      </c>
      <c r="O58" s="284">
        <f>D58*I58</f>
        <v>0</v>
      </c>
      <c r="P58" s="285">
        <f t="shared" si="5"/>
        <v>0</v>
      </c>
      <c r="Q58" s="234" t="s">
        <v>199</v>
      </c>
      <c r="R58" s="235"/>
      <c r="S58" s="226">
        <f t="shared" si="9"/>
        <v>0</v>
      </c>
    </row>
    <row r="59" spans="2:19">
      <c r="B59" s="440"/>
      <c r="C59" s="420"/>
      <c r="D59" s="420"/>
      <c r="E59" s="286">
        <v>0.56000000000000005</v>
      </c>
      <c r="F59" s="431">
        <f t="shared" si="10"/>
        <v>0.11200000000000002</v>
      </c>
      <c r="G59" s="432"/>
      <c r="H59" s="228"/>
      <c r="I59" s="228"/>
      <c r="J59" s="256">
        <f t="shared" si="1"/>
        <v>0</v>
      </c>
      <c r="K59" s="278">
        <f t="shared" si="2"/>
        <v>0</v>
      </c>
      <c r="L59" s="278">
        <f t="shared" si="3"/>
        <v>0</v>
      </c>
      <c r="M59" s="257">
        <f t="shared" si="4"/>
        <v>0</v>
      </c>
      <c r="N59" s="279">
        <f>D58*H59</f>
        <v>0</v>
      </c>
      <c r="O59" s="279">
        <f>D58*I59</f>
        <v>0</v>
      </c>
      <c r="P59" s="258">
        <f t="shared" si="5"/>
        <v>0</v>
      </c>
      <c r="Q59" s="234"/>
      <c r="R59" s="235" t="s">
        <v>199</v>
      </c>
      <c r="S59" s="226">
        <f t="shared" si="9"/>
        <v>0</v>
      </c>
    </row>
    <row r="60" spans="2:19">
      <c r="B60" s="440"/>
      <c r="C60" s="403">
        <v>36</v>
      </c>
      <c r="D60" s="403">
        <v>1.3</v>
      </c>
      <c r="E60" s="237">
        <v>0.41</v>
      </c>
      <c r="F60" s="435">
        <f t="shared" si="10"/>
        <v>8.2000000000000003E-2</v>
      </c>
      <c r="G60" s="436"/>
      <c r="H60" s="228"/>
      <c r="I60" s="228"/>
      <c r="J60" s="238">
        <f t="shared" si="1"/>
        <v>0</v>
      </c>
      <c r="K60" s="282">
        <f t="shared" si="2"/>
        <v>0</v>
      </c>
      <c r="L60" s="282">
        <f t="shared" si="3"/>
        <v>0</v>
      </c>
      <c r="M60" s="240">
        <f t="shared" si="4"/>
        <v>0</v>
      </c>
      <c r="N60" s="284">
        <f>D60*H60</f>
        <v>0</v>
      </c>
      <c r="O60" s="284">
        <f>D60*I60</f>
        <v>0</v>
      </c>
      <c r="P60" s="242">
        <f t="shared" si="5"/>
        <v>0</v>
      </c>
      <c r="Q60" s="234" t="s">
        <v>199</v>
      </c>
      <c r="R60" s="235"/>
      <c r="S60" s="226">
        <f t="shared" si="9"/>
        <v>0</v>
      </c>
    </row>
    <row r="61" spans="2:19" ht="13.5" thickBot="1">
      <c r="B61" s="441"/>
      <c r="C61" s="404"/>
      <c r="D61" s="404"/>
      <c r="E61" s="287">
        <v>0.63</v>
      </c>
      <c r="F61" s="437">
        <f t="shared" si="10"/>
        <v>0.126</v>
      </c>
      <c r="G61" s="438"/>
      <c r="H61" s="263"/>
      <c r="I61" s="263"/>
      <c r="J61" s="288">
        <f t="shared" si="1"/>
        <v>0</v>
      </c>
      <c r="K61" s="289">
        <f t="shared" si="2"/>
        <v>0</v>
      </c>
      <c r="L61" s="289">
        <f t="shared" si="3"/>
        <v>0</v>
      </c>
      <c r="M61" s="290">
        <f t="shared" si="4"/>
        <v>0</v>
      </c>
      <c r="N61" s="291">
        <f>D60*H61</f>
        <v>0</v>
      </c>
      <c r="O61" s="291">
        <f>D60*I61</f>
        <v>0</v>
      </c>
      <c r="P61" s="292">
        <f t="shared" si="5"/>
        <v>0</v>
      </c>
      <c r="Q61" s="216"/>
      <c r="R61" s="217" t="s">
        <v>199</v>
      </c>
      <c r="S61" s="226">
        <f t="shared" si="9"/>
        <v>0</v>
      </c>
    </row>
    <row r="62" spans="2:19" ht="13.5" customHeight="1">
      <c r="B62" s="439" t="s">
        <v>201</v>
      </c>
      <c r="C62" s="428">
        <v>22</v>
      </c>
      <c r="D62" s="428">
        <v>0.8</v>
      </c>
      <c r="E62" s="270">
        <v>0.26</v>
      </c>
      <c r="F62" s="442">
        <f t="shared" si="10"/>
        <v>5.1999999999999998E-2</v>
      </c>
      <c r="G62" s="443"/>
      <c r="H62" s="220"/>
      <c r="I62" s="220"/>
      <c r="J62" s="271">
        <f t="shared" si="1"/>
        <v>0</v>
      </c>
      <c r="K62" s="272">
        <f t="shared" si="2"/>
        <v>0</v>
      </c>
      <c r="L62" s="272">
        <f t="shared" si="3"/>
        <v>0</v>
      </c>
      <c r="M62" s="273">
        <f t="shared" si="4"/>
        <v>0</v>
      </c>
      <c r="N62" s="274">
        <f>D62*H62</f>
        <v>0</v>
      </c>
      <c r="O62" s="274">
        <f>D62*I62</f>
        <v>0</v>
      </c>
      <c r="P62" s="275">
        <f t="shared" si="5"/>
        <v>0</v>
      </c>
      <c r="Q62" s="210" t="s">
        <v>199</v>
      </c>
      <c r="R62" s="211"/>
      <c r="S62" s="226">
        <f t="shared" si="9"/>
        <v>0</v>
      </c>
    </row>
    <row r="63" spans="2:19">
      <c r="B63" s="440"/>
      <c r="C63" s="420"/>
      <c r="D63" s="420"/>
      <c r="E63" s="276">
        <v>0.39</v>
      </c>
      <c r="F63" s="431">
        <f t="shared" si="10"/>
        <v>7.8E-2</v>
      </c>
      <c r="G63" s="432"/>
      <c r="H63" s="228"/>
      <c r="I63" s="228"/>
      <c r="J63" s="277">
        <f t="shared" si="1"/>
        <v>0</v>
      </c>
      <c r="K63" s="278">
        <f t="shared" si="2"/>
        <v>0</v>
      </c>
      <c r="L63" s="278">
        <f t="shared" si="3"/>
        <v>0</v>
      </c>
      <c r="M63" s="257">
        <f t="shared" si="4"/>
        <v>0</v>
      </c>
      <c r="N63" s="279">
        <f>D62*H63</f>
        <v>0</v>
      </c>
      <c r="O63" s="279">
        <f>D62*I63</f>
        <v>0</v>
      </c>
      <c r="P63" s="258">
        <f t="shared" si="5"/>
        <v>0</v>
      </c>
      <c r="Q63" s="234"/>
      <c r="R63" s="235" t="s">
        <v>199</v>
      </c>
      <c r="S63" s="226">
        <f t="shared" si="9"/>
        <v>0</v>
      </c>
    </row>
    <row r="64" spans="2:19">
      <c r="B64" s="440"/>
      <c r="C64" s="403">
        <v>28</v>
      </c>
      <c r="D64" s="403">
        <v>1</v>
      </c>
      <c r="E64" s="237">
        <v>0.26</v>
      </c>
      <c r="F64" s="435">
        <f t="shared" si="10"/>
        <v>5.1999999999999998E-2</v>
      </c>
      <c r="G64" s="436"/>
      <c r="H64" s="228"/>
      <c r="I64" s="228"/>
      <c r="J64" s="238">
        <f t="shared" si="1"/>
        <v>0</v>
      </c>
      <c r="K64" s="282">
        <f t="shared" si="2"/>
        <v>0</v>
      </c>
      <c r="L64" s="282">
        <f t="shared" si="3"/>
        <v>0</v>
      </c>
      <c r="M64" s="240">
        <f t="shared" si="4"/>
        <v>0</v>
      </c>
      <c r="N64" s="284">
        <f>D64*H64</f>
        <v>0</v>
      </c>
      <c r="O64" s="284">
        <f>D64*I64</f>
        <v>0</v>
      </c>
      <c r="P64" s="242">
        <f t="shared" si="5"/>
        <v>0</v>
      </c>
      <c r="Q64" s="234" t="s">
        <v>199</v>
      </c>
      <c r="R64" s="235"/>
      <c r="S64" s="226">
        <f t="shared" si="9"/>
        <v>0</v>
      </c>
    </row>
    <row r="65" spans="2:20" ht="13.5" thickBot="1">
      <c r="B65" s="441"/>
      <c r="C65" s="404"/>
      <c r="D65" s="404"/>
      <c r="E65" s="287">
        <v>0.39</v>
      </c>
      <c r="F65" s="437">
        <f t="shared" si="10"/>
        <v>7.8E-2</v>
      </c>
      <c r="G65" s="438"/>
      <c r="H65" s="263"/>
      <c r="I65" s="263"/>
      <c r="J65" s="288">
        <f t="shared" si="1"/>
        <v>0</v>
      </c>
      <c r="K65" s="289">
        <f t="shared" si="2"/>
        <v>0</v>
      </c>
      <c r="L65" s="289">
        <f t="shared" si="3"/>
        <v>0</v>
      </c>
      <c r="M65" s="290">
        <f t="shared" si="4"/>
        <v>0</v>
      </c>
      <c r="N65" s="291">
        <f>D64*H65</f>
        <v>0</v>
      </c>
      <c r="O65" s="291">
        <f>D64*I65</f>
        <v>0</v>
      </c>
      <c r="P65" s="292">
        <f t="shared" si="5"/>
        <v>0</v>
      </c>
      <c r="Q65" s="216"/>
      <c r="R65" s="217" t="s">
        <v>199</v>
      </c>
      <c r="S65" s="226">
        <f t="shared" si="9"/>
        <v>0</v>
      </c>
    </row>
    <row r="66" spans="2:20">
      <c r="B66" s="409" t="s">
        <v>202</v>
      </c>
      <c r="C66" s="428">
        <v>28</v>
      </c>
      <c r="D66" s="428">
        <v>1</v>
      </c>
      <c r="E66" s="293">
        <v>0.42</v>
      </c>
      <c r="F66" s="411">
        <f t="shared" si="10"/>
        <v>8.4000000000000005E-2</v>
      </c>
      <c r="G66" s="412"/>
      <c r="H66" s="220"/>
      <c r="I66" s="220"/>
      <c r="J66" s="294">
        <f t="shared" si="1"/>
        <v>0</v>
      </c>
      <c r="K66" s="272">
        <f t="shared" si="2"/>
        <v>0</v>
      </c>
      <c r="L66" s="272">
        <f t="shared" si="3"/>
        <v>0</v>
      </c>
      <c r="M66" s="295">
        <f t="shared" si="4"/>
        <v>0</v>
      </c>
      <c r="N66" s="274">
        <f>D66*H66</f>
        <v>0</v>
      </c>
      <c r="O66" s="274">
        <f>D66*I66</f>
        <v>0</v>
      </c>
      <c r="P66" s="296">
        <f t="shared" si="5"/>
        <v>0</v>
      </c>
      <c r="Q66" s="210" t="s">
        <v>199</v>
      </c>
      <c r="R66" s="211"/>
      <c r="S66" s="226">
        <f t="shared" si="9"/>
        <v>0</v>
      </c>
    </row>
    <row r="67" spans="2:20">
      <c r="B67" s="426"/>
      <c r="C67" s="420"/>
      <c r="D67" s="420"/>
      <c r="E67" s="227">
        <v>0.45200000000000001</v>
      </c>
      <c r="F67" s="417">
        <f t="shared" si="10"/>
        <v>9.0400000000000008E-2</v>
      </c>
      <c r="G67" s="418"/>
      <c r="H67" s="228"/>
      <c r="I67" s="228"/>
      <c r="J67" s="243">
        <f t="shared" si="1"/>
        <v>0</v>
      </c>
      <c r="K67" s="230">
        <f t="shared" si="2"/>
        <v>0</v>
      </c>
      <c r="L67" s="230">
        <f t="shared" si="3"/>
        <v>0</v>
      </c>
      <c r="M67" s="244">
        <f t="shared" si="4"/>
        <v>0</v>
      </c>
      <c r="N67" s="232">
        <f>D66*H67</f>
        <v>0</v>
      </c>
      <c r="O67" s="232">
        <f>D66*I67</f>
        <v>0</v>
      </c>
      <c r="P67" s="245">
        <f t="shared" si="5"/>
        <v>0</v>
      </c>
      <c r="Q67" s="234"/>
      <c r="R67" s="235" t="s">
        <v>199</v>
      </c>
      <c r="S67" s="226">
        <f t="shared" si="9"/>
        <v>0</v>
      </c>
    </row>
    <row r="68" spans="2:20">
      <c r="B68" s="397"/>
      <c r="C68" s="403">
        <v>36</v>
      </c>
      <c r="D68" s="403">
        <v>1.3</v>
      </c>
      <c r="E68" s="297">
        <v>0.42</v>
      </c>
      <c r="F68" s="413">
        <f t="shared" si="10"/>
        <v>8.4000000000000005E-2</v>
      </c>
      <c r="G68" s="414"/>
      <c r="H68" s="228"/>
      <c r="I68" s="228"/>
      <c r="J68" s="298">
        <f t="shared" si="1"/>
        <v>0</v>
      </c>
      <c r="K68" s="282">
        <f t="shared" si="2"/>
        <v>0</v>
      </c>
      <c r="L68" s="282">
        <f t="shared" si="3"/>
        <v>0</v>
      </c>
      <c r="M68" s="299">
        <f t="shared" si="4"/>
        <v>0</v>
      </c>
      <c r="N68" s="284">
        <f>D68*H68</f>
        <v>0</v>
      </c>
      <c r="O68" s="284">
        <f>D68*I68</f>
        <v>0</v>
      </c>
      <c r="P68" s="300">
        <f t="shared" si="5"/>
        <v>0</v>
      </c>
      <c r="Q68" s="234" t="s">
        <v>199</v>
      </c>
      <c r="R68" s="235"/>
      <c r="S68" s="226">
        <f t="shared" si="9"/>
        <v>0</v>
      </c>
    </row>
    <row r="69" spans="2:20">
      <c r="B69" s="397"/>
      <c r="C69" s="420"/>
      <c r="D69" s="420"/>
      <c r="E69" s="227">
        <v>0.45200000000000001</v>
      </c>
      <c r="F69" s="417">
        <f t="shared" si="10"/>
        <v>9.0400000000000008E-2</v>
      </c>
      <c r="G69" s="418"/>
      <c r="H69" s="228"/>
      <c r="I69" s="228"/>
      <c r="J69" s="243">
        <f t="shared" si="1"/>
        <v>0</v>
      </c>
      <c r="K69" s="230">
        <f t="shared" si="2"/>
        <v>0</v>
      </c>
      <c r="L69" s="230">
        <f t="shared" si="3"/>
        <v>0</v>
      </c>
      <c r="M69" s="244">
        <f t="shared" si="4"/>
        <v>0</v>
      </c>
      <c r="N69" s="232">
        <f>D68*H69</f>
        <v>0</v>
      </c>
      <c r="O69" s="232">
        <f>D68*I69</f>
        <v>0</v>
      </c>
      <c r="P69" s="245">
        <f t="shared" si="5"/>
        <v>0</v>
      </c>
      <c r="Q69" s="234"/>
      <c r="R69" s="235" t="s">
        <v>199</v>
      </c>
      <c r="S69" s="226">
        <f t="shared" si="9"/>
        <v>0</v>
      </c>
    </row>
    <row r="70" spans="2:20">
      <c r="B70" s="397"/>
      <c r="C70" s="403">
        <v>45</v>
      </c>
      <c r="D70" s="403">
        <v>1.6</v>
      </c>
      <c r="E70" s="297">
        <v>0.42</v>
      </c>
      <c r="F70" s="413">
        <f t="shared" si="10"/>
        <v>8.4000000000000005E-2</v>
      </c>
      <c r="G70" s="414"/>
      <c r="H70" s="228"/>
      <c r="I70" s="228"/>
      <c r="J70" s="298">
        <f t="shared" si="1"/>
        <v>0</v>
      </c>
      <c r="K70" s="282">
        <f t="shared" si="2"/>
        <v>0</v>
      </c>
      <c r="L70" s="282">
        <f t="shared" si="3"/>
        <v>0</v>
      </c>
      <c r="M70" s="299">
        <f t="shared" si="4"/>
        <v>0</v>
      </c>
      <c r="N70" s="284">
        <f>D70*H70</f>
        <v>0</v>
      </c>
      <c r="O70" s="284">
        <f>D70*I70</f>
        <v>0</v>
      </c>
      <c r="P70" s="300">
        <f t="shared" si="5"/>
        <v>0</v>
      </c>
      <c r="Q70" s="234" t="s">
        <v>199</v>
      </c>
      <c r="R70" s="235"/>
      <c r="S70" s="226">
        <f t="shared" si="9"/>
        <v>0</v>
      </c>
    </row>
    <row r="71" spans="2:20">
      <c r="B71" s="397"/>
      <c r="C71" s="420"/>
      <c r="D71" s="420"/>
      <c r="E71" s="227">
        <v>0.56200000000000006</v>
      </c>
      <c r="F71" s="417">
        <f t="shared" si="10"/>
        <v>0.1124</v>
      </c>
      <c r="G71" s="418"/>
      <c r="H71" s="228"/>
      <c r="I71" s="228"/>
      <c r="J71" s="243">
        <f t="shared" si="1"/>
        <v>0</v>
      </c>
      <c r="K71" s="230">
        <f t="shared" si="2"/>
        <v>0</v>
      </c>
      <c r="L71" s="230">
        <f t="shared" si="3"/>
        <v>0</v>
      </c>
      <c r="M71" s="244">
        <f t="shared" si="4"/>
        <v>0</v>
      </c>
      <c r="N71" s="232">
        <f>D70*H71</f>
        <v>0</v>
      </c>
      <c r="O71" s="232">
        <f>D70*I71</f>
        <v>0</v>
      </c>
      <c r="P71" s="245">
        <f t="shared" si="5"/>
        <v>0</v>
      </c>
      <c r="Q71" s="234"/>
      <c r="R71" s="235" t="s">
        <v>199</v>
      </c>
      <c r="S71" s="226">
        <f t="shared" si="9"/>
        <v>0</v>
      </c>
    </row>
    <row r="72" spans="2:20">
      <c r="B72" s="397"/>
      <c r="C72" s="403">
        <v>56</v>
      </c>
      <c r="D72" s="403">
        <v>2</v>
      </c>
      <c r="E72" s="297">
        <v>0.48</v>
      </c>
      <c r="F72" s="413">
        <f t="shared" si="10"/>
        <v>9.6000000000000002E-2</v>
      </c>
      <c r="G72" s="414"/>
      <c r="H72" s="228"/>
      <c r="I72" s="228"/>
      <c r="J72" s="298">
        <f t="shared" si="1"/>
        <v>0</v>
      </c>
      <c r="K72" s="282">
        <f t="shared" si="2"/>
        <v>0</v>
      </c>
      <c r="L72" s="282">
        <f t="shared" si="3"/>
        <v>0</v>
      </c>
      <c r="M72" s="299">
        <f t="shared" si="4"/>
        <v>0</v>
      </c>
      <c r="N72" s="284">
        <f>D72*H72</f>
        <v>0</v>
      </c>
      <c r="O72" s="284">
        <f>D72*I72</f>
        <v>0</v>
      </c>
      <c r="P72" s="300">
        <f t="shared" si="5"/>
        <v>0</v>
      </c>
      <c r="Q72" s="234" t="s">
        <v>199</v>
      </c>
      <c r="R72" s="235"/>
      <c r="S72" s="259"/>
    </row>
    <row r="73" spans="2:20">
      <c r="B73" s="397"/>
      <c r="C73" s="420"/>
      <c r="D73" s="420"/>
      <c r="E73" s="227">
        <v>0.68200000000000005</v>
      </c>
      <c r="F73" s="417">
        <f t="shared" si="10"/>
        <v>0.13639999999999999</v>
      </c>
      <c r="G73" s="418"/>
      <c r="H73" s="228"/>
      <c r="I73" s="228"/>
      <c r="J73" s="243">
        <f t="shared" si="1"/>
        <v>0</v>
      </c>
      <c r="K73" s="230">
        <f t="shared" si="2"/>
        <v>0</v>
      </c>
      <c r="L73" s="230">
        <f t="shared" si="3"/>
        <v>0</v>
      </c>
      <c r="M73" s="244">
        <f t="shared" si="4"/>
        <v>0</v>
      </c>
      <c r="N73" s="232">
        <f>D72*H73</f>
        <v>0</v>
      </c>
      <c r="O73" s="232">
        <f>D72*I73</f>
        <v>0</v>
      </c>
      <c r="P73" s="245">
        <f t="shared" si="5"/>
        <v>0</v>
      </c>
      <c r="Q73" s="234"/>
      <c r="R73" s="235" t="s">
        <v>199</v>
      </c>
      <c r="S73" s="259"/>
    </row>
    <row r="74" spans="2:20">
      <c r="B74" s="397"/>
      <c r="C74" s="403">
        <v>71</v>
      </c>
      <c r="D74" s="403">
        <v>2.5</v>
      </c>
      <c r="E74" s="297">
        <v>0.74</v>
      </c>
      <c r="F74" s="413">
        <f t="shared" si="10"/>
        <v>0.14799999999999999</v>
      </c>
      <c r="G74" s="414"/>
      <c r="H74" s="228"/>
      <c r="I74" s="228"/>
      <c r="J74" s="298">
        <f t="shared" si="1"/>
        <v>0</v>
      </c>
      <c r="K74" s="282">
        <f t="shared" si="2"/>
        <v>0</v>
      </c>
      <c r="L74" s="282">
        <f t="shared" si="3"/>
        <v>0</v>
      </c>
      <c r="M74" s="299">
        <f t="shared" si="4"/>
        <v>0</v>
      </c>
      <c r="N74" s="284">
        <f>D74*H74</f>
        <v>0</v>
      </c>
      <c r="O74" s="284">
        <f>D74*I74</f>
        <v>0</v>
      </c>
      <c r="P74" s="300">
        <f t="shared" si="5"/>
        <v>0</v>
      </c>
      <c r="Q74" s="234" t="s">
        <v>199</v>
      </c>
      <c r="R74" s="235"/>
      <c r="S74" s="259"/>
    </row>
    <row r="75" spans="2:20">
      <c r="B75" s="397"/>
      <c r="C75" s="420"/>
      <c r="D75" s="420"/>
      <c r="E75" s="227">
        <v>0.74199999999999999</v>
      </c>
      <c r="F75" s="417">
        <f t="shared" si="10"/>
        <v>0.1484</v>
      </c>
      <c r="G75" s="418"/>
      <c r="H75" s="228"/>
      <c r="I75" s="228"/>
      <c r="J75" s="243">
        <f t="shared" si="1"/>
        <v>0</v>
      </c>
      <c r="K75" s="230">
        <f t="shared" si="2"/>
        <v>0</v>
      </c>
      <c r="L75" s="230">
        <f t="shared" si="3"/>
        <v>0</v>
      </c>
      <c r="M75" s="244">
        <f t="shared" si="4"/>
        <v>0</v>
      </c>
      <c r="N75" s="232">
        <f>D74*H75</f>
        <v>0</v>
      </c>
      <c r="O75" s="232">
        <f>D74*I75</f>
        <v>0</v>
      </c>
      <c r="P75" s="245">
        <f t="shared" si="5"/>
        <v>0</v>
      </c>
      <c r="Q75" s="234"/>
      <c r="R75" s="235" t="s">
        <v>199</v>
      </c>
      <c r="S75" s="259"/>
    </row>
    <row r="76" spans="2:20">
      <c r="B76" s="397"/>
      <c r="C76" s="403">
        <v>80</v>
      </c>
      <c r="D76" s="403">
        <v>3</v>
      </c>
      <c r="E76" s="297">
        <v>0.74</v>
      </c>
      <c r="F76" s="413">
        <f t="shared" si="10"/>
        <v>0.14799999999999999</v>
      </c>
      <c r="G76" s="414"/>
      <c r="H76" s="228"/>
      <c r="I76" s="228"/>
      <c r="J76" s="298">
        <f t="shared" si="1"/>
        <v>0</v>
      </c>
      <c r="K76" s="282">
        <f t="shared" si="2"/>
        <v>0</v>
      </c>
      <c r="L76" s="282">
        <f t="shared" si="3"/>
        <v>0</v>
      </c>
      <c r="M76" s="299">
        <f t="shared" si="4"/>
        <v>0</v>
      </c>
      <c r="N76" s="284">
        <f>D76*H76</f>
        <v>0</v>
      </c>
      <c r="O76" s="284">
        <f>D76*I76</f>
        <v>0</v>
      </c>
      <c r="P76" s="300">
        <f t="shared" si="5"/>
        <v>0</v>
      </c>
      <c r="Q76" s="234" t="s">
        <v>199</v>
      </c>
      <c r="R76" s="235"/>
      <c r="S76" s="259"/>
    </row>
    <row r="77" spans="2:20" ht="13.5" thickBot="1">
      <c r="B77" s="410"/>
      <c r="C77" s="404"/>
      <c r="D77" s="404"/>
      <c r="E77" s="269">
        <v>0.74199999999999999</v>
      </c>
      <c r="F77" s="407">
        <f t="shared" si="10"/>
        <v>0.1484</v>
      </c>
      <c r="G77" s="408"/>
      <c r="H77" s="263"/>
      <c r="I77" s="263"/>
      <c r="J77" s="264">
        <f t="shared" si="1"/>
        <v>0</v>
      </c>
      <c r="K77" s="265">
        <f t="shared" si="2"/>
        <v>0</v>
      </c>
      <c r="L77" s="265">
        <f t="shared" si="3"/>
        <v>0</v>
      </c>
      <c r="M77" s="266">
        <f t="shared" si="4"/>
        <v>0</v>
      </c>
      <c r="N77" s="267">
        <f>D76*H77</f>
        <v>0</v>
      </c>
      <c r="O77" s="267">
        <f>D76*I77</f>
        <v>0</v>
      </c>
      <c r="P77" s="268">
        <f t="shared" si="5"/>
        <v>0</v>
      </c>
      <c r="Q77" s="216"/>
      <c r="R77" s="217" t="s">
        <v>199</v>
      </c>
      <c r="S77" s="259"/>
    </row>
    <row r="78" spans="2:20" ht="13.5" customHeight="1">
      <c r="B78" s="439" t="s">
        <v>203</v>
      </c>
      <c r="C78" s="428">
        <v>36</v>
      </c>
      <c r="D78" s="428">
        <v>1.3</v>
      </c>
      <c r="E78" s="270">
        <v>0.28999999999999998</v>
      </c>
      <c r="F78" s="442">
        <f t="shared" si="10"/>
        <v>5.7999999999999996E-2</v>
      </c>
      <c r="G78" s="443"/>
      <c r="H78" s="220"/>
      <c r="I78" s="220"/>
      <c r="J78" s="271">
        <f t="shared" si="1"/>
        <v>0</v>
      </c>
      <c r="K78" s="272">
        <f t="shared" ref="K78:K141" si="11">F78*H78</f>
        <v>0</v>
      </c>
      <c r="L78" s="272">
        <f t="shared" ref="L78:L141" si="12">F78*I78</f>
        <v>0</v>
      </c>
      <c r="M78" s="273">
        <f t="shared" si="4"/>
        <v>0</v>
      </c>
      <c r="N78" s="274">
        <f>D78*H78</f>
        <v>0</v>
      </c>
      <c r="O78" s="274">
        <f>D78*I78</f>
        <v>0</v>
      </c>
      <c r="P78" s="275">
        <f t="shared" si="5"/>
        <v>0</v>
      </c>
      <c r="Q78" s="210" t="s">
        <v>199</v>
      </c>
      <c r="R78" s="211"/>
      <c r="S78" s="226">
        <f t="shared" ref="S78:S89" si="13">IF(J78&gt;0,1,0)</f>
        <v>0</v>
      </c>
    </row>
    <row r="79" spans="2:20">
      <c r="B79" s="440"/>
      <c r="C79" s="420"/>
      <c r="D79" s="420"/>
      <c r="E79" s="276">
        <v>0.502</v>
      </c>
      <c r="F79" s="431">
        <f t="shared" si="10"/>
        <v>0.1004</v>
      </c>
      <c r="G79" s="432"/>
      <c r="H79" s="228"/>
      <c r="I79" s="228"/>
      <c r="J79" s="277">
        <f t="shared" si="1"/>
        <v>0</v>
      </c>
      <c r="K79" s="278">
        <f t="shared" si="11"/>
        <v>0</v>
      </c>
      <c r="L79" s="278">
        <f t="shared" si="12"/>
        <v>0</v>
      </c>
      <c r="M79" s="257">
        <f t="shared" si="4"/>
        <v>0</v>
      </c>
      <c r="N79" s="279">
        <f>D78*H79</f>
        <v>0</v>
      </c>
      <c r="O79" s="279">
        <f>D78*I79</f>
        <v>0</v>
      </c>
      <c r="P79" s="258">
        <f t="shared" si="5"/>
        <v>0</v>
      </c>
      <c r="Q79" s="234"/>
      <c r="R79" s="235" t="s">
        <v>199</v>
      </c>
      <c r="S79" s="226">
        <f t="shared" si="13"/>
        <v>0</v>
      </c>
    </row>
    <row r="80" spans="2:20">
      <c r="B80" s="440"/>
      <c r="C80" s="403">
        <v>45</v>
      </c>
      <c r="D80" s="403">
        <v>1.6</v>
      </c>
      <c r="E80" s="280">
        <v>0.28999999999999998</v>
      </c>
      <c r="F80" s="433">
        <f t="shared" si="10"/>
        <v>5.7999999999999996E-2</v>
      </c>
      <c r="G80" s="434"/>
      <c r="H80" s="228"/>
      <c r="I80" s="228"/>
      <c r="J80" s="281">
        <f t="shared" si="1"/>
        <v>0</v>
      </c>
      <c r="K80" s="282">
        <f t="shared" si="11"/>
        <v>0</v>
      </c>
      <c r="L80" s="282">
        <f t="shared" si="12"/>
        <v>0</v>
      </c>
      <c r="M80" s="283">
        <f t="shared" si="4"/>
        <v>0</v>
      </c>
      <c r="N80" s="284">
        <f>D80*H80</f>
        <v>0</v>
      </c>
      <c r="O80" s="284">
        <f>D80*I80</f>
        <v>0</v>
      </c>
      <c r="P80" s="285">
        <f t="shared" si="5"/>
        <v>0</v>
      </c>
      <c r="Q80" s="234" t="s">
        <v>199</v>
      </c>
      <c r="R80" s="235"/>
      <c r="S80" s="226">
        <f t="shared" si="13"/>
        <v>0</v>
      </c>
      <c r="T80" s="199">
        <v>0.46</v>
      </c>
    </row>
    <row r="81" spans="2:20">
      <c r="B81" s="440"/>
      <c r="C81" s="420"/>
      <c r="D81" s="420"/>
      <c r="E81" s="286">
        <v>0.502</v>
      </c>
      <c r="F81" s="431">
        <f t="shared" si="10"/>
        <v>0.1004</v>
      </c>
      <c r="G81" s="432"/>
      <c r="H81" s="228"/>
      <c r="I81" s="228"/>
      <c r="J81" s="256">
        <f t="shared" si="1"/>
        <v>0</v>
      </c>
      <c r="K81" s="278">
        <f t="shared" si="11"/>
        <v>0</v>
      </c>
      <c r="L81" s="278">
        <f t="shared" si="12"/>
        <v>0</v>
      </c>
      <c r="M81" s="257">
        <f t="shared" si="4"/>
        <v>0</v>
      </c>
      <c r="N81" s="279">
        <f>D80*H81</f>
        <v>0</v>
      </c>
      <c r="O81" s="279">
        <f>D80*I81</f>
        <v>0</v>
      </c>
      <c r="P81" s="258">
        <f t="shared" si="5"/>
        <v>0</v>
      </c>
      <c r="Q81" s="234"/>
      <c r="R81" s="235" t="s">
        <v>199</v>
      </c>
      <c r="S81" s="226">
        <f t="shared" si="13"/>
        <v>0</v>
      </c>
      <c r="T81" s="199">
        <v>200</v>
      </c>
    </row>
    <row r="82" spans="2:20">
      <c r="B82" s="440"/>
      <c r="C82" s="403">
        <v>56</v>
      </c>
      <c r="D82" s="403">
        <v>2</v>
      </c>
      <c r="E82" s="237">
        <v>0.31</v>
      </c>
      <c r="F82" s="435">
        <f t="shared" si="10"/>
        <v>6.2E-2</v>
      </c>
      <c r="G82" s="436"/>
      <c r="H82" s="228"/>
      <c r="I82" s="228"/>
      <c r="J82" s="238">
        <f t="shared" si="1"/>
        <v>0</v>
      </c>
      <c r="K82" s="282">
        <f t="shared" si="11"/>
        <v>0</v>
      </c>
      <c r="L82" s="282">
        <f t="shared" si="12"/>
        <v>0</v>
      </c>
      <c r="M82" s="240">
        <f t="shared" si="4"/>
        <v>0</v>
      </c>
      <c r="N82" s="284">
        <f>D82*H82</f>
        <v>0</v>
      </c>
      <c r="O82" s="284">
        <f>D82*I82</f>
        <v>0</v>
      </c>
      <c r="P82" s="242">
        <f t="shared" si="5"/>
        <v>0</v>
      </c>
      <c r="Q82" s="234" t="s">
        <v>199</v>
      </c>
      <c r="R82" s="235"/>
      <c r="S82" s="226">
        <f t="shared" si="13"/>
        <v>0</v>
      </c>
      <c r="T82" s="199">
        <f>T80*T81/1000</f>
        <v>9.1999999999999998E-2</v>
      </c>
    </row>
    <row r="83" spans="2:20">
      <c r="B83" s="440"/>
      <c r="C83" s="422"/>
      <c r="D83" s="422"/>
      <c r="E83" s="301">
        <v>0.502</v>
      </c>
      <c r="F83" s="431">
        <f t="shared" si="10"/>
        <v>0.1004</v>
      </c>
      <c r="G83" s="432"/>
      <c r="H83" s="302"/>
      <c r="I83" s="302"/>
      <c r="J83" s="303">
        <f t="shared" si="1"/>
        <v>0</v>
      </c>
      <c r="K83" s="304">
        <f t="shared" si="11"/>
        <v>0</v>
      </c>
      <c r="L83" s="304">
        <f t="shared" si="12"/>
        <v>0</v>
      </c>
      <c r="M83" s="305">
        <f t="shared" si="4"/>
        <v>0</v>
      </c>
      <c r="N83" s="306">
        <f>D82*H83</f>
        <v>0</v>
      </c>
      <c r="O83" s="306">
        <f>D82*I83</f>
        <v>0</v>
      </c>
      <c r="P83" s="307">
        <f t="shared" si="5"/>
        <v>0</v>
      </c>
      <c r="Q83" s="308"/>
      <c r="R83" s="309" t="s">
        <v>199</v>
      </c>
      <c r="S83" s="226">
        <f t="shared" si="13"/>
        <v>0</v>
      </c>
    </row>
    <row r="84" spans="2:20" ht="13.5" customHeight="1">
      <c r="B84" s="440"/>
      <c r="C84" s="403">
        <v>71</v>
      </c>
      <c r="D84" s="403">
        <v>2.5</v>
      </c>
      <c r="E84" s="280">
        <v>0.42</v>
      </c>
      <c r="F84" s="433">
        <f t="shared" si="10"/>
        <v>8.4000000000000005E-2</v>
      </c>
      <c r="G84" s="434"/>
      <c r="H84" s="228"/>
      <c r="I84" s="228"/>
      <c r="J84" s="281">
        <f t="shared" si="1"/>
        <v>0</v>
      </c>
      <c r="K84" s="282">
        <f t="shared" si="11"/>
        <v>0</v>
      </c>
      <c r="L84" s="282">
        <f t="shared" si="12"/>
        <v>0</v>
      </c>
      <c r="M84" s="283">
        <f t="shared" si="4"/>
        <v>0</v>
      </c>
      <c r="N84" s="284">
        <f>D84*H84</f>
        <v>0</v>
      </c>
      <c r="O84" s="284">
        <f>D84*I84</f>
        <v>0</v>
      </c>
      <c r="P84" s="285">
        <f t="shared" si="5"/>
        <v>0</v>
      </c>
      <c r="Q84" s="234" t="s">
        <v>199</v>
      </c>
      <c r="R84" s="235"/>
      <c r="S84" s="226">
        <f t="shared" si="13"/>
        <v>0</v>
      </c>
    </row>
    <row r="85" spans="2:20">
      <c r="B85" s="440"/>
      <c r="C85" s="420"/>
      <c r="D85" s="420"/>
      <c r="E85" s="276">
        <v>0.72199999999999998</v>
      </c>
      <c r="F85" s="431">
        <f t="shared" si="10"/>
        <v>0.1444</v>
      </c>
      <c r="G85" s="432"/>
      <c r="H85" s="228"/>
      <c r="I85" s="228"/>
      <c r="J85" s="277">
        <f t="shared" si="1"/>
        <v>0</v>
      </c>
      <c r="K85" s="278">
        <f t="shared" si="11"/>
        <v>0</v>
      </c>
      <c r="L85" s="278">
        <f t="shared" si="12"/>
        <v>0</v>
      </c>
      <c r="M85" s="257">
        <f t="shared" si="4"/>
        <v>0</v>
      </c>
      <c r="N85" s="279">
        <f>D84*H85</f>
        <v>0</v>
      </c>
      <c r="O85" s="279">
        <f>D84*I85</f>
        <v>0</v>
      </c>
      <c r="P85" s="258">
        <f t="shared" si="5"/>
        <v>0</v>
      </c>
      <c r="Q85" s="234"/>
      <c r="R85" s="235" t="s">
        <v>199</v>
      </c>
      <c r="S85" s="226">
        <f t="shared" si="13"/>
        <v>0</v>
      </c>
    </row>
    <row r="86" spans="2:20">
      <c r="B86" s="440"/>
      <c r="C86" s="403">
        <v>80</v>
      </c>
      <c r="D86" s="403">
        <v>3</v>
      </c>
      <c r="E86" s="280">
        <v>0.42</v>
      </c>
      <c r="F86" s="433">
        <f t="shared" si="10"/>
        <v>8.4000000000000005E-2</v>
      </c>
      <c r="G86" s="434"/>
      <c r="H86" s="228"/>
      <c r="I86" s="228"/>
      <c r="J86" s="281">
        <f t="shared" si="1"/>
        <v>0</v>
      </c>
      <c r="K86" s="282">
        <f t="shared" si="11"/>
        <v>0</v>
      </c>
      <c r="L86" s="282">
        <f t="shared" si="12"/>
        <v>0</v>
      </c>
      <c r="M86" s="283">
        <f t="shared" si="4"/>
        <v>0</v>
      </c>
      <c r="N86" s="284">
        <f>D86*H86</f>
        <v>0</v>
      </c>
      <c r="O86" s="284">
        <f>D86*I86</f>
        <v>0</v>
      </c>
      <c r="P86" s="285">
        <f t="shared" si="5"/>
        <v>0</v>
      </c>
      <c r="Q86" s="234" t="s">
        <v>199</v>
      </c>
      <c r="R86" s="235"/>
      <c r="S86" s="226">
        <f t="shared" si="13"/>
        <v>0</v>
      </c>
    </row>
    <row r="87" spans="2:20">
      <c r="B87" s="440"/>
      <c r="C87" s="420"/>
      <c r="D87" s="420"/>
      <c r="E87" s="286">
        <v>0.72199999999999998</v>
      </c>
      <c r="F87" s="431">
        <f t="shared" si="10"/>
        <v>0.1444</v>
      </c>
      <c r="G87" s="432"/>
      <c r="H87" s="228"/>
      <c r="I87" s="228"/>
      <c r="J87" s="256">
        <f t="shared" si="1"/>
        <v>0</v>
      </c>
      <c r="K87" s="278">
        <f t="shared" si="11"/>
        <v>0</v>
      </c>
      <c r="L87" s="278">
        <f t="shared" si="12"/>
        <v>0</v>
      </c>
      <c r="M87" s="257">
        <f t="shared" si="4"/>
        <v>0</v>
      </c>
      <c r="N87" s="279">
        <f>D86*H87</f>
        <v>0</v>
      </c>
      <c r="O87" s="279">
        <f>D86*I87</f>
        <v>0</v>
      </c>
      <c r="P87" s="258">
        <f t="shared" si="5"/>
        <v>0</v>
      </c>
      <c r="Q87" s="234"/>
      <c r="R87" s="235" t="s">
        <v>199</v>
      </c>
      <c r="S87" s="226">
        <f t="shared" si="13"/>
        <v>0</v>
      </c>
    </row>
    <row r="88" spans="2:20">
      <c r="B88" s="440"/>
      <c r="C88" s="403">
        <v>90</v>
      </c>
      <c r="D88" s="403">
        <v>3.2</v>
      </c>
      <c r="E88" s="237">
        <v>0.46</v>
      </c>
      <c r="F88" s="435">
        <f t="shared" si="10"/>
        <v>9.1999999999999998E-2</v>
      </c>
      <c r="G88" s="436"/>
      <c r="H88" s="228"/>
      <c r="I88" s="228"/>
      <c r="J88" s="238">
        <f t="shared" si="1"/>
        <v>0</v>
      </c>
      <c r="K88" s="282">
        <f t="shared" si="11"/>
        <v>0</v>
      </c>
      <c r="L88" s="282">
        <f t="shared" si="12"/>
        <v>0</v>
      </c>
      <c r="M88" s="240">
        <f t="shared" si="4"/>
        <v>0</v>
      </c>
      <c r="N88" s="284">
        <f>D88*H88</f>
        <v>0</v>
      </c>
      <c r="O88" s="284">
        <f>D88*I88</f>
        <v>0</v>
      </c>
      <c r="P88" s="242">
        <f t="shared" si="5"/>
        <v>0</v>
      </c>
      <c r="Q88" s="234" t="s">
        <v>199</v>
      </c>
      <c r="R88" s="235"/>
      <c r="S88" s="226">
        <f t="shared" si="13"/>
        <v>0</v>
      </c>
    </row>
    <row r="89" spans="2:20">
      <c r="B89" s="440"/>
      <c r="C89" s="420"/>
      <c r="D89" s="420"/>
      <c r="E89" s="286">
        <v>0.76200000000000001</v>
      </c>
      <c r="F89" s="431">
        <f t="shared" si="10"/>
        <v>0.15240000000000001</v>
      </c>
      <c r="G89" s="432"/>
      <c r="H89" s="310"/>
      <c r="I89" s="310"/>
      <c r="J89" s="256">
        <f t="shared" si="1"/>
        <v>0</v>
      </c>
      <c r="K89" s="278">
        <f t="shared" si="11"/>
        <v>0</v>
      </c>
      <c r="L89" s="278">
        <f t="shared" si="12"/>
        <v>0</v>
      </c>
      <c r="M89" s="257">
        <f t="shared" si="4"/>
        <v>0</v>
      </c>
      <c r="N89" s="279">
        <f>D88*H89</f>
        <v>0</v>
      </c>
      <c r="O89" s="279">
        <f>D88*I89</f>
        <v>0</v>
      </c>
      <c r="P89" s="258">
        <f t="shared" si="5"/>
        <v>0</v>
      </c>
      <c r="Q89" s="234"/>
      <c r="R89" s="235" t="s">
        <v>199</v>
      </c>
      <c r="S89" s="226">
        <f t="shared" si="13"/>
        <v>0</v>
      </c>
    </row>
    <row r="90" spans="2:20" ht="13.5" customHeight="1">
      <c r="B90" s="440"/>
      <c r="C90" s="422">
        <v>112</v>
      </c>
      <c r="D90" s="422">
        <v>4</v>
      </c>
      <c r="E90" s="311">
        <v>0.68</v>
      </c>
      <c r="F90" s="433">
        <v>0.13600000000000001</v>
      </c>
      <c r="G90" s="434"/>
      <c r="H90" s="248"/>
      <c r="I90" s="248"/>
      <c r="J90" s="312">
        <f t="shared" si="1"/>
        <v>0</v>
      </c>
      <c r="K90" s="313">
        <f t="shared" si="11"/>
        <v>0</v>
      </c>
      <c r="L90" s="313">
        <f t="shared" si="12"/>
        <v>0</v>
      </c>
      <c r="M90" s="314">
        <f t="shared" si="4"/>
        <v>0</v>
      </c>
      <c r="N90" s="315">
        <f>D90*H90</f>
        <v>0</v>
      </c>
      <c r="O90" s="315">
        <f>D90*I90</f>
        <v>0</v>
      </c>
      <c r="P90" s="316">
        <f t="shared" si="5"/>
        <v>0</v>
      </c>
      <c r="Q90" s="254" t="s">
        <v>199</v>
      </c>
      <c r="R90" s="255"/>
      <c r="S90" s="259"/>
    </row>
    <row r="91" spans="2:20">
      <c r="B91" s="440"/>
      <c r="C91" s="420"/>
      <c r="D91" s="420"/>
      <c r="E91" s="276">
        <v>1.085</v>
      </c>
      <c r="F91" s="431">
        <v>0.217</v>
      </c>
      <c r="G91" s="432"/>
      <c r="H91" s="228"/>
      <c r="I91" s="228"/>
      <c r="J91" s="277">
        <f t="shared" si="1"/>
        <v>0</v>
      </c>
      <c r="K91" s="278">
        <f t="shared" si="11"/>
        <v>0</v>
      </c>
      <c r="L91" s="278">
        <f t="shared" si="12"/>
        <v>0</v>
      </c>
      <c r="M91" s="257">
        <f t="shared" si="4"/>
        <v>0</v>
      </c>
      <c r="N91" s="279">
        <f>D90*H91</f>
        <v>0</v>
      </c>
      <c r="O91" s="279">
        <f>D90*I91</f>
        <v>0</v>
      </c>
      <c r="P91" s="258">
        <f t="shared" si="5"/>
        <v>0</v>
      </c>
      <c r="Q91" s="234"/>
      <c r="R91" s="235" t="s">
        <v>199</v>
      </c>
      <c r="S91" s="259"/>
    </row>
    <row r="92" spans="2:20">
      <c r="B92" s="440"/>
      <c r="C92" s="403">
        <v>140</v>
      </c>
      <c r="D92" s="403">
        <v>5</v>
      </c>
      <c r="E92" s="280">
        <v>0.76</v>
      </c>
      <c r="F92" s="433">
        <v>0.152</v>
      </c>
      <c r="G92" s="434"/>
      <c r="H92" s="228"/>
      <c r="I92" s="228"/>
      <c r="J92" s="281">
        <f t="shared" si="1"/>
        <v>0</v>
      </c>
      <c r="K92" s="282">
        <f t="shared" si="11"/>
        <v>0</v>
      </c>
      <c r="L92" s="282">
        <f t="shared" si="12"/>
        <v>0</v>
      </c>
      <c r="M92" s="283">
        <f t="shared" si="4"/>
        <v>0</v>
      </c>
      <c r="N92" s="284">
        <f>D92*H92</f>
        <v>0</v>
      </c>
      <c r="O92" s="284">
        <f>D92*I92</f>
        <v>0</v>
      </c>
      <c r="P92" s="285">
        <f t="shared" si="5"/>
        <v>0</v>
      </c>
      <c r="Q92" s="234" t="s">
        <v>199</v>
      </c>
      <c r="R92" s="235"/>
      <c r="S92" s="259"/>
    </row>
    <row r="93" spans="2:20">
      <c r="B93" s="440"/>
      <c r="C93" s="420"/>
      <c r="D93" s="420"/>
      <c r="E93" s="286">
        <v>1.2049999999999998</v>
      </c>
      <c r="F93" s="431">
        <v>0.24099999999999999</v>
      </c>
      <c r="G93" s="432"/>
      <c r="H93" s="228"/>
      <c r="I93" s="228"/>
      <c r="J93" s="256">
        <f t="shared" si="1"/>
        <v>0</v>
      </c>
      <c r="K93" s="278">
        <f t="shared" si="11"/>
        <v>0</v>
      </c>
      <c r="L93" s="278">
        <f t="shared" si="12"/>
        <v>0</v>
      </c>
      <c r="M93" s="257">
        <f t="shared" si="4"/>
        <v>0</v>
      </c>
      <c r="N93" s="279">
        <f>D92*H93</f>
        <v>0</v>
      </c>
      <c r="O93" s="279">
        <f>D92*I93</f>
        <v>0</v>
      </c>
      <c r="P93" s="258">
        <f t="shared" si="5"/>
        <v>0</v>
      </c>
      <c r="Q93" s="234"/>
      <c r="R93" s="235" t="s">
        <v>199</v>
      </c>
      <c r="S93" s="259"/>
    </row>
    <row r="94" spans="2:20">
      <c r="B94" s="440"/>
      <c r="C94" s="403">
        <v>160</v>
      </c>
      <c r="D94" s="403">
        <v>6</v>
      </c>
      <c r="E94" s="237">
        <v>0.98</v>
      </c>
      <c r="F94" s="435">
        <v>0.19600000000000001</v>
      </c>
      <c r="G94" s="436"/>
      <c r="H94" s="228"/>
      <c r="I94" s="228"/>
      <c r="J94" s="238">
        <f t="shared" si="1"/>
        <v>0</v>
      </c>
      <c r="K94" s="282">
        <f t="shared" si="11"/>
        <v>0</v>
      </c>
      <c r="L94" s="282">
        <f t="shared" si="12"/>
        <v>0</v>
      </c>
      <c r="M94" s="240">
        <f t="shared" si="4"/>
        <v>0</v>
      </c>
      <c r="N94" s="284">
        <f>D94*H94</f>
        <v>0</v>
      </c>
      <c r="O94" s="284">
        <f>D94*I94</f>
        <v>0</v>
      </c>
      <c r="P94" s="242">
        <f t="shared" si="5"/>
        <v>0</v>
      </c>
      <c r="Q94" s="234" t="s">
        <v>199</v>
      </c>
      <c r="R94" s="235"/>
      <c r="S94" s="259"/>
    </row>
    <row r="95" spans="2:20" ht="13.5" thickBot="1">
      <c r="B95" s="441"/>
      <c r="C95" s="404"/>
      <c r="D95" s="404"/>
      <c r="E95" s="287">
        <v>1.2649999999999999</v>
      </c>
      <c r="F95" s="437">
        <v>0.253</v>
      </c>
      <c r="G95" s="438"/>
      <c r="H95" s="263"/>
      <c r="I95" s="263"/>
      <c r="J95" s="288">
        <f t="shared" si="1"/>
        <v>0</v>
      </c>
      <c r="K95" s="289">
        <f t="shared" si="11"/>
        <v>0</v>
      </c>
      <c r="L95" s="289">
        <f t="shared" si="12"/>
        <v>0</v>
      </c>
      <c r="M95" s="290">
        <f t="shared" si="4"/>
        <v>0</v>
      </c>
      <c r="N95" s="291">
        <f>D94*H95</f>
        <v>0</v>
      </c>
      <c r="O95" s="291">
        <f>D94*I95</f>
        <v>0</v>
      </c>
      <c r="P95" s="292">
        <f t="shared" si="5"/>
        <v>0</v>
      </c>
      <c r="Q95" s="216"/>
      <c r="R95" s="217" t="s">
        <v>199</v>
      </c>
      <c r="S95" s="259"/>
    </row>
    <row r="96" spans="2:20" ht="13.5" customHeight="1">
      <c r="B96" s="439" t="s">
        <v>204</v>
      </c>
      <c r="C96" s="428">
        <v>36</v>
      </c>
      <c r="D96" s="428">
        <v>1.3</v>
      </c>
      <c r="E96" s="270">
        <v>0.35</v>
      </c>
      <c r="F96" s="442">
        <f t="shared" si="10"/>
        <v>7.0000000000000007E-2</v>
      </c>
      <c r="G96" s="443"/>
      <c r="H96" s="220"/>
      <c r="I96" s="220"/>
      <c r="J96" s="271">
        <f t="shared" si="1"/>
        <v>0</v>
      </c>
      <c r="K96" s="272">
        <f t="shared" si="11"/>
        <v>0</v>
      </c>
      <c r="L96" s="272">
        <f t="shared" si="12"/>
        <v>0</v>
      </c>
      <c r="M96" s="273">
        <f t="shared" si="4"/>
        <v>0</v>
      </c>
      <c r="N96" s="274">
        <f>D96*H96</f>
        <v>0</v>
      </c>
      <c r="O96" s="274">
        <f>D96*I96</f>
        <v>0</v>
      </c>
      <c r="P96" s="275">
        <f t="shared" si="5"/>
        <v>0</v>
      </c>
      <c r="Q96" s="210" t="s">
        <v>199</v>
      </c>
      <c r="R96" s="211"/>
      <c r="S96" s="226">
        <f t="shared" ref="S96:S107" si="14">IF(J96&gt;0,1,0)</f>
        <v>0</v>
      </c>
    </row>
    <row r="97" spans="2:20">
      <c r="B97" s="440"/>
      <c r="C97" s="420"/>
      <c r="D97" s="420"/>
      <c r="E97" s="276">
        <v>0.57199999999999995</v>
      </c>
      <c r="F97" s="431">
        <f t="shared" si="10"/>
        <v>0.11439999999999999</v>
      </c>
      <c r="G97" s="432"/>
      <c r="H97" s="228"/>
      <c r="I97" s="228"/>
      <c r="J97" s="277">
        <f t="shared" si="1"/>
        <v>0</v>
      </c>
      <c r="K97" s="278">
        <f t="shared" si="11"/>
        <v>0</v>
      </c>
      <c r="L97" s="278">
        <f t="shared" si="12"/>
        <v>0</v>
      </c>
      <c r="M97" s="257">
        <f t="shared" si="4"/>
        <v>0</v>
      </c>
      <c r="N97" s="279">
        <f>D96*H97</f>
        <v>0</v>
      </c>
      <c r="O97" s="279">
        <f>D96*I97</f>
        <v>0</v>
      </c>
      <c r="P97" s="258">
        <f t="shared" si="5"/>
        <v>0</v>
      </c>
      <c r="Q97" s="234"/>
      <c r="R97" s="235" t="s">
        <v>199</v>
      </c>
      <c r="S97" s="226">
        <f t="shared" si="14"/>
        <v>0</v>
      </c>
    </row>
    <row r="98" spans="2:20">
      <c r="B98" s="440"/>
      <c r="C98" s="403">
        <v>45</v>
      </c>
      <c r="D98" s="403">
        <v>1.6</v>
      </c>
      <c r="E98" s="280">
        <v>0.39</v>
      </c>
      <c r="F98" s="433">
        <f t="shared" si="10"/>
        <v>7.8E-2</v>
      </c>
      <c r="G98" s="434"/>
      <c r="H98" s="228"/>
      <c r="I98" s="228"/>
      <c r="J98" s="281">
        <f t="shared" si="1"/>
        <v>0</v>
      </c>
      <c r="K98" s="282">
        <f t="shared" si="11"/>
        <v>0</v>
      </c>
      <c r="L98" s="282">
        <f t="shared" si="12"/>
        <v>0</v>
      </c>
      <c r="M98" s="283">
        <f t="shared" si="4"/>
        <v>0</v>
      </c>
      <c r="N98" s="284">
        <f>D98*H98</f>
        <v>0</v>
      </c>
      <c r="O98" s="284">
        <f>D98*I98</f>
        <v>0</v>
      </c>
      <c r="P98" s="285">
        <f t="shared" si="5"/>
        <v>0</v>
      </c>
      <c r="Q98" s="234" t="s">
        <v>199</v>
      </c>
      <c r="R98" s="235"/>
      <c r="S98" s="226">
        <f t="shared" si="14"/>
        <v>0</v>
      </c>
      <c r="T98" s="199">
        <v>0.52</v>
      </c>
    </row>
    <row r="99" spans="2:20">
      <c r="B99" s="440"/>
      <c r="C99" s="420"/>
      <c r="D99" s="420"/>
      <c r="E99" s="286">
        <v>0.57199999999999995</v>
      </c>
      <c r="F99" s="431">
        <f t="shared" si="10"/>
        <v>0.11439999999999999</v>
      </c>
      <c r="G99" s="432"/>
      <c r="H99" s="228"/>
      <c r="I99" s="228"/>
      <c r="J99" s="256">
        <f t="shared" si="1"/>
        <v>0</v>
      </c>
      <c r="K99" s="278">
        <f t="shared" si="11"/>
        <v>0</v>
      </c>
      <c r="L99" s="278">
        <f t="shared" si="12"/>
        <v>0</v>
      </c>
      <c r="M99" s="257">
        <f t="shared" si="4"/>
        <v>0</v>
      </c>
      <c r="N99" s="279">
        <f>D98*H99</f>
        <v>0</v>
      </c>
      <c r="O99" s="279">
        <f>D98*I99</f>
        <v>0</v>
      </c>
      <c r="P99" s="258">
        <f t="shared" si="5"/>
        <v>0</v>
      </c>
      <c r="Q99" s="234"/>
      <c r="R99" s="235" t="s">
        <v>199</v>
      </c>
      <c r="S99" s="226">
        <f t="shared" si="14"/>
        <v>0</v>
      </c>
      <c r="T99" s="199">
        <v>200</v>
      </c>
    </row>
    <row r="100" spans="2:20">
      <c r="B100" s="440"/>
      <c r="C100" s="403">
        <v>56</v>
      </c>
      <c r="D100" s="403">
        <v>2</v>
      </c>
      <c r="E100" s="237">
        <v>0.39</v>
      </c>
      <c r="F100" s="435">
        <f t="shared" si="10"/>
        <v>7.8E-2</v>
      </c>
      <c r="G100" s="436"/>
      <c r="H100" s="228"/>
      <c r="I100" s="228"/>
      <c r="J100" s="238">
        <f t="shared" ref="J100:J151" si="15">H100+I100</f>
        <v>0</v>
      </c>
      <c r="K100" s="282">
        <f t="shared" si="11"/>
        <v>0</v>
      </c>
      <c r="L100" s="282">
        <f t="shared" si="12"/>
        <v>0</v>
      </c>
      <c r="M100" s="240">
        <f t="shared" ref="M100:M151" si="16">K100+L100</f>
        <v>0</v>
      </c>
      <c r="N100" s="284">
        <f>D100*H100</f>
        <v>0</v>
      </c>
      <c r="O100" s="284">
        <f>D100*I100</f>
        <v>0</v>
      </c>
      <c r="P100" s="242">
        <f t="shared" ref="P100:P156" si="17">N100+O100</f>
        <v>0</v>
      </c>
      <c r="Q100" s="234" t="s">
        <v>199</v>
      </c>
      <c r="R100" s="235"/>
      <c r="S100" s="226">
        <f t="shared" si="14"/>
        <v>0</v>
      </c>
      <c r="T100" s="199">
        <f>T98*T99/1000</f>
        <v>0.104</v>
      </c>
    </row>
    <row r="101" spans="2:20">
      <c r="B101" s="440"/>
      <c r="C101" s="422"/>
      <c r="D101" s="422"/>
      <c r="E101" s="301">
        <v>0.63200000000000001</v>
      </c>
      <c r="F101" s="431">
        <f t="shared" si="10"/>
        <v>0.12640000000000001</v>
      </c>
      <c r="G101" s="432"/>
      <c r="H101" s="302"/>
      <c r="I101" s="302"/>
      <c r="J101" s="303">
        <f t="shared" si="15"/>
        <v>0</v>
      </c>
      <c r="K101" s="304">
        <f t="shared" si="11"/>
        <v>0</v>
      </c>
      <c r="L101" s="304">
        <f t="shared" si="12"/>
        <v>0</v>
      </c>
      <c r="M101" s="305">
        <f t="shared" si="16"/>
        <v>0</v>
      </c>
      <c r="N101" s="306">
        <f>D100*H101</f>
        <v>0</v>
      </c>
      <c r="O101" s="306">
        <f>D100*I101</f>
        <v>0</v>
      </c>
      <c r="P101" s="307">
        <f t="shared" si="17"/>
        <v>0</v>
      </c>
      <c r="Q101" s="308"/>
      <c r="R101" s="309" t="s">
        <v>199</v>
      </c>
      <c r="S101" s="226">
        <f t="shared" si="14"/>
        <v>0</v>
      </c>
    </row>
    <row r="102" spans="2:20" ht="13.5" customHeight="1">
      <c r="B102" s="440"/>
      <c r="C102" s="403">
        <v>71</v>
      </c>
      <c r="D102" s="403">
        <v>2.5</v>
      </c>
      <c r="E102" s="280">
        <v>0.47</v>
      </c>
      <c r="F102" s="433">
        <f t="shared" si="10"/>
        <v>9.4E-2</v>
      </c>
      <c r="G102" s="434"/>
      <c r="H102" s="228"/>
      <c r="I102" s="228"/>
      <c r="J102" s="281">
        <f t="shared" si="15"/>
        <v>0</v>
      </c>
      <c r="K102" s="282">
        <f t="shared" si="11"/>
        <v>0</v>
      </c>
      <c r="L102" s="282">
        <f t="shared" si="12"/>
        <v>0</v>
      </c>
      <c r="M102" s="283">
        <f t="shared" si="16"/>
        <v>0</v>
      </c>
      <c r="N102" s="284">
        <f>D102*H102</f>
        <v>0</v>
      </c>
      <c r="O102" s="284">
        <f>D102*I102</f>
        <v>0</v>
      </c>
      <c r="P102" s="285">
        <f t="shared" si="17"/>
        <v>0</v>
      </c>
      <c r="Q102" s="234" t="s">
        <v>199</v>
      </c>
      <c r="R102" s="235"/>
      <c r="S102" s="226">
        <f t="shared" si="14"/>
        <v>0</v>
      </c>
    </row>
    <row r="103" spans="2:20">
      <c r="B103" s="440"/>
      <c r="C103" s="420"/>
      <c r="D103" s="420"/>
      <c r="E103" s="276">
        <v>0.91200000000000003</v>
      </c>
      <c r="F103" s="431">
        <f t="shared" si="10"/>
        <v>0.18240000000000001</v>
      </c>
      <c r="G103" s="432"/>
      <c r="H103" s="228"/>
      <c r="I103" s="228"/>
      <c r="J103" s="277">
        <f t="shared" si="15"/>
        <v>0</v>
      </c>
      <c r="K103" s="278">
        <f t="shared" si="11"/>
        <v>0</v>
      </c>
      <c r="L103" s="278">
        <f t="shared" si="12"/>
        <v>0</v>
      </c>
      <c r="M103" s="257">
        <f t="shared" si="16"/>
        <v>0</v>
      </c>
      <c r="N103" s="279">
        <f>D102*H103</f>
        <v>0</v>
      </c>
      <c r="O103" s="279">
        <f>D102*I103</f>
        <v>0</v>
      </c>
      <c r="P103" s="258">
        <f t="shared" si="17"/>
        <v>0</v>
      </c>
      <c r="Q103" s="234"/>
      <c r="R103" s="235" t="s">
        <v>199</v>
      </c>
      <c r="S103" s="226">
        <f t="shared" si="14"/>
        <v>0</v>
      </c>
    </row>
    <row r="104" spans="2:20">
      <c r="B104" s="440"/>
      <c r="C104" s="403">
        <v>80</v>
      </c>
      <c r="D104" s="403">
        <v>3</v>
      </c>
      <c r="E104" s="280">
        <v>0.52</v>
      </c>
      <c r="F104" s="433">
        <f t="shared" si="10"/>
        <v>0.104</v>
      </c>
      <c r="G104" s="434"/>
      <c r="H104" s="228"/>
      <c r="I104" s="228"/>
      <c r="J104" s="281">
        <f t="shared" si="15"/>
        <v>0</v>
      </c>
      <c r="K104" s="282">
        <f t="shared" si="11"/>
        <v>0</v>
      </c>
      <c r="L104" s="282">
        <f t="shared" si="12"/>
        <v>0</v>
      </c>
      <c r="M104" s="283">
        <f t="shared" si="16"/>
        <v>0</v>
      </c>
      <c r="N104" s="284">
        <f>D104*H104</f>
        <v>0</v>
      </c>
      <c r="O104" s="284">
        <f>D104*I104</f>
        <v>0</v>
      </c>
      <c r="P104" s="285">
        <f t="shared" si="17"/>
        <v>0</v>
      </c>
      <c r="Q104" s="234" t="s">
        <v>199</v>
      </c>
      <c r="R104" s="235"/>
      <c r="S104" s="226">
        <f t="shared" si="14"/>
        <v>0</v>
      </c>
    </row>
    <row r="105" spans="2:20">
      <c r="B105" s="440"/>
      <c r="C105" s="420"/>
      <c r="D105" s="420"/>
      <c r="E105" s="286">
        <v>0.91200000000000003</v>
      </c>
      <c r="F105" s="431">
        <f t="shared" si="10"/>
        <v>0.18240000000000001</v>
      </c>
      <c r="G105" s="432"/>
      <c r="H105" s="228"/>
      <c r="I105" s="228"/>
      <c r="J105" s="256">
        <f t="shared" si="15"/>
        <v>0</v>
      </c>
      <c r="K105" s="278">
        <f t="shared" si="11"/>
        <v>0</v>
      </c>
      <c r="L105" s="278">
        <f t="shared" si="12"/>
        <v>0</v>
      </c>
      <c r="M105" s="257">
        <f t="shared" si="16"/>
        <v>0</v>
      </c>
      <c r="N105" s="279">
        <f>D104*H105</f>
        <v>0</v>
      </c>
      <c r="O105" s="279">
        <f>D104*I105</f>
        <v>0</v>
      </c>
      <c r="P105" s="258">
        <f t="shared" si="17"/>
        <v>0</v>
      </c>
      <c r="Q105" s="234"/>
      <c r="R105" s="235" t="s">
        <v>199</v>
      </c>
      <c r="S105" s="226">
        <f t="shared" si="14"/>
        <v>0</v>
      </c>
    </row>
    <row r="106" spans="2:20">
      <c r="B106" s="440"/>
      <c r="C106" s="403">
        <v>90</v>
      </c>
      <c r="D106" s="403">
        <v>3.2</v>
      </c>
      <c r="E106" s="237">
        <v>0.52</v>
      </c>
      <c r="F106" s="435">
        <f t="shared" si="10"/>
        <v>0.104</v>
      </c>
      <c r="G106" s="436"/>
      <c r="H106" s="228"/>
      <c r="I106" s="228"/>
      <c r="J106" s="238">
        <f t="shared" si="15"/>
        <v>0</v>
      </c>
      <c r="K106" s="282">
        <f t="shared" si="11"/>
        <v>0</v>
      </c>
      <c r="L106" s="282">
        <f t="shared" si="12"/>
        <v>0</v>
      </c>
      <c r="M106" s="240">
        <f t="shared" si="16"/>
        <v>0</v>
      </c>
      <c r="N106" s="284">
        <f>D106*H106</f>
        <v>0</v>
      </c>
      <c r="O106" s="284">
        <f>D106*I106</f>
        <v>0</v>
      </c>
      <c r="P106" s="242">
        <f t="shared" si="17"/>
        <v>0</v>
      </c>
      <c r="Q106" s="234" t="s">
        <v>199</v>
      </c>
      <c r="R106" s="235"/>
      <c r="S106" s="226">
        <f t="shared" si="14"/>
        <v>0</v>
      </c>
    </row>
    <row r="107" spans="2:20">
      <c r="B107" s="440"/>
      <c r="C107" s="420"/>
      <c r="D107" s="420"/>
      <c r="E107" s="286">
        <v>0.91200000000000003</v>
      </c>
      <c r="F107" s="431">
        <f t="shared" si="10"/>
        <v>0.18240000000000001</v>
      </c>
      <c r="G107" s="432"/>
      <c r="H107" s="310"/>
      <c r="I107" s="310"/>
      <c r="J107" s="256">
        <f t="shared" si="15"/>
        <v>0</v>
      </c>
      <c r="K107" s="278">
        <f t="shared" si="11"/>
        <v>0</v>
      </c>
      <c r="L107" s="278">
        <f t="shared" si="12"/>
        <v>0</v>
      </c>
      <c r="M107" s="257">
        <f t="shared" si="16"/>
        <v>0</v>
      </c>
      <c r="N107" s="279">
        <f>D106*H107</f>
        <v>0</v>
      </c>
      <c r="O107" s="279">
        <f>D106*I107</f>
        <v>0</v>
      </c>
      <c r="P107" s="258">
        <f t="shared" si="17"/>
        <v>0</v>
      </c>
      <c r="Q107" s="234"/>
      <c r="R107" s="235" t="s">
        <v>199</v>
      </c>
      <c r="S107" s="226">
        <f t="shared" si="14"/>
        <v>0</v>
      </c>
    </row>
    <row r="108" spans="2:20" ht="13.5" customHeight="1">
      <c r="B108" s="440"/>
      <c r="C108" s="422">
        <v>112</v>
      </c>
      <c r="D108" s="422">
        <v>4</v>
      </c>
      <c r="E108" s="311">
        <v>0.73</v>
      </c>
      <c r="F108" s="433">
        <v>0.14599999999999999</v>
      </c>
      <c r="G108" s="434"/>
      <c r="H108" s="248"/>
      <c r="I108" s="248"/>
      <c r="J108" s="312">
        <f t="shared" si="15"/>
        <v>0</v>
      </c>
      <c r="K108" s="313">
        <f t="shared" si="11"/>
        <v>0</v>
      </c>
      <c r="L108" s="313">
        <f t="shared" si="12"/>
        <v>0</v>
      </c>
      <c r="M108" s="314">
        <f t="shared" si="16"/>
        <v>0</v>
      </c>
      <c r="N108" s="315">
        <f>D108*H108</f>
        <v>0</v>
      </c>
      <c r="O108" s="315">
        <f>D108*I108</f>
        <v>0</v>
      </c>
      <c r="P108" s="316">
        <f t="shared" si="17"/>
        <v>0</v>
      </c>
      <c r="Q108" s="254" t="s">
        <v>199</v>
      </c>
      <c r="R108" s="255"/>
      <c r="S108" s="259"/>
    </row>
    <row r="109" spans="2:20">
      <c r="B109" s="440"/>
      <c r="C109" s="420"/>
      <c r="D109" s="420"/>
      <c r="E109" s="276">
        <v>1.105</v>
      </c>
      <c r="F109" s="431">
        <v>0.221</v>
      </c>
      <c r="G109" s="432"/>
      <c r="H109" s="228"/>
      <c r="I109" s="228"/>
      <c r="J109" s="277">
        <f t="shared" si="15"/>
        <v>0</v>
      </c>
      <c r="K109" s="278">
        <f t="shared" si="11"/>
        <v>0</v>
      </c>
      <c r="L109" s="278">
        <f t="shared" si="12"/>
        <v>0</v>
      </c>
      <c r="M109" s="257">
        <f t="shared" si="16"/>
        <v>0</v>
      </c>
      <c r="N109" s="279">
        <f>D108*H109</f>
        <v>0</v>
      </c>
      <c r="O109" s="279">
        <f>D108*I109</f>
        <v>0</v>
      </c>
      <c r="P109" s="258">
        <f t="shared" si="17"/>
        <v>0</v>
      </c>
      <c r="Q109" s="234"/>
      <c r="R109" s="235" t="s">
        <v>199</v>
      </c>
      <c r="S109" s="259"/>
    </row>
    <row r="110" spans="2:20">
      <c r="B110" s="440"/>
      <c r="C110" s="403">
        <v>140</v>
      </c>
      <c r="D110" s="403">
        <v>5</v>
      </c>
      <c r="E110" s="280">
        <v>0.89</v>
      </c>
      <c r="F110" s="433">
        <v>0.17799999999999999</v>
      </c>
      <c r="G110" s="434"/>
      <c r="H110" s="228"/>
      <c r="I110" s="228"/>
      <c r="J110" s="281">
        <f t="shared" si="15"/>
        <v>0</v>
      </c>
      <c r="K110" s="282">
        <f t="shared" si="11"/>
        <v>0</v>
      </c>
      <c r="L110" s="282">
        <f t="shared" si="12"/>
        <v>0</v>
      </c>
      <c r="M110" s="283">
        <f t="shared" si="16"/>
        <v>0</v>
      </c>
      <c r="N110" s="284">
        <f>D110*H110</f>
        <v>0</v>
      </c>
      <c r="O110" s="284">
        <f>D110*I110</f>
        <v>0</v>
      </c>
      <c r="P110" s="285">
        <f t="shared" si="17"/>
        <v>0</v>
      </c>
      <c r="Q110" s="234" t="s">
        <v>199</v>
      </c>
      <c r="R110" s="235"/>
      <c r="S110" s="259"/>
    </row>
    <row r="111" spans="2:20">
      <c r="B111" s="440"/>
      <c r="C111" s="420"/>
      <c r="D111" s="420"/>
      <c r="E111" s="286">
        <v>1.355</v>
      </c>
      <c r="F111" s="431">
        <v>0.27100000000000002</v>
      </c>
      <c r="G111" s="432"/>
      <c r="H111" s="228"/>
      <c r="I111" s="228"/>
      <c r="J111" s="256">
        <f t="shared" si="15"/>
        <v>0</v>
      </c>
      <c r="K111" s="278">
        <f t="shared" si="11"/>
        <v>0</v>
      </c>
      <c r="L111" s="278">
        <f t="shared" si="12"/>
        <v>0</v>
      </c>
      <c r="M111" s="257">
        <f t="shared" si="16"/>
        <v>0</v>
      </c>
      <c r="N111" s="279">
        <f>D110*H111</f>
        <v>0</v>
      </c>
      <c r="O111" s="279">
        <f>D110*I111</f>
        <v>0</v>
      </c>
      <c r="P111" s="258">
        <f t="shared" si="17"/>
        <v>0</v>
      </c>
      <c r="Q111" s="234"/>
      <c r="R111" s="235" t="s">
        <v>199</v>
      </c>
      <c r="S111" s="259"/>
    </row>
    <row r="112" spans="2:20">
      <c r="B112" s="440"/>
      <c r="C112" s="403">
        <v>160</v>
      </c>
      <c r="D112" s="403">
        <v>6</v>
      </c>
      <c r="E112" s="237">
        <v>1</v>
      </c>
      <c r="F112" s="435">
        <v>0.2</v>
      </c>
      <c r="G112" s="436"/>
      <c r="H112" s="228"/>
      <c r="I112" s="228"/>
      <c r="J112" s="238">
        <f t="shared" si="15"/>
        <v>0</v>
      </c>
      <c r="K112" s="282">
        <f t="shared" si="11"/>
        <v>0</v>
      </c>
      <c r="L112" s="282">
        <f t="shared" si="12"/>
        <v>0</v>
      </c>
      <c r="M112" s="240">
        <f t="shared" si="16"/>
        <v>0</v>
      </c>
      <c r="N112" s="284">
        <f>D112*H112</f>
        <v>0</v>
      </c>
      <c r="O112" s="284">
        <f>D112*I112</f>
        <v>0</v>
      </c>
      <c r="P112" s="242">
        <f t="shared" si="17"/>
        <v>0</v>
      </c>
      <c r="Q112" s="234" t="s">
        <v>199</v>
      </c>
      <c r="R112" s="235"/>
      <c r="S112" s="259"/>
    </row>
    <row r="113" spans="2:20" ht="13.5" thickBot="1">
      <c r="B113" s="441"/>
      <c r="C113" s="404"/>
      <c r="D113" s="404"/>
      <c r="E113" s="287">
        <v>1.3800000000000001</v>
      </c>
      <c r="F113" s="437">
        <v>0.27600000000000002</v>
      </c>
      <c r="G113" s="438"/>
      <c r="H113" s="263"/>
      <c r="I113" s="263"/>
      <c r="J113" s="288">
        <f t="shared" si="15"/>
        <v>0</v>
      </c>
      <c r="K113" s="289">
        <f t="shared" si="11"/>
        <v>0</v>
      </c>
      <c r="L113" s="289">
        <f t="shared" si="12"/>
        <v>0</v>
      </c>
      <c r="M113" s="290">
        <f t="shared" si="16"/>
        <v>0</v>
      </c>
      <c r="N113" s="291">
        <f>D112*H113</f>
        <v>0</v>
      </c>
      <c r="O113" s="291">
        <f>D112*I113</f>
        <v>0</v>
      </c>
      <c r="P113" s="292">
        <f t="shared" si="17"/>
        <v>0</v>
      </c>
      <c r="Q113" s="216"/>
      <c r="R113" s="217" t="s">
        <v>199</v>
      </c>
      <c r="S113" s="259"/>
    </row>
    <row r="114" spans="2:20">
      <c r="B114" s="409" t="s">
        <v>309</v>
      </c>
      <c r="C114" s="428">
        <v>22</v>
      </c>
      <c r="D114" s="428">
        <v>0.8</v>
      </c>
      <c r="E114" s="293">
        <v>0.57200000000000006</v>
      </c>
      <c r="F114" s="429">
        <f t="shared" ref="F114:F121" si="18">(E114*200)/1000</f>
        <v>0.1144</v>
      </c>
      <c r="G114" s="430"/>
      <c r="H114" s="220"/>
      <c r="I114" s="220"/>
      <c r="J114" s="294">
        <f t="shared" si="15"/>
        <v>0</v>
      </c>
      <c r="K114" s="272">
        <f t="shared" si="11"/>
        <v>0</v>
      </c>
      <c r="L114" s="272">
        <f t="shared" si="12"/>
        <v>0</v>
      </c>
      <c r="M114" s="295">
        <f t="shared" si="16"/>
        <v>0</v>
      </c>
      <c r="N114" s="274">
        <f>D114*H114</f>
        <v>0</v>
      </c>
      <c r="O114" s="274">
        <f>D114*I114</f>
        <v>0</v>
      </c>
      <c r="P114" s="296">
        <f t="shared" si="17"/>
        <v>0</v>
      </c>
      <c r="Q114" s="210" t="s">
        <v>199</v>
      </c>
      <c r="R114" s="211"/>
      <c r="S114" s="226">
        <f t="shared" ref="S114:S127" si="19">IF(J114&gt;0,1,0)</f>
        <v>0</v>
      </c>
    </row>
    <row r="115" spans="2:20">
      <c r="B115" s="426"/>
      <c r="C115" s="420"/>
      <c r="D115" s="420"/>
      <c r="E115" s="227">
        <v>0.88000000000000012</v>
      </c>
      <c r="F115" s="417">
        <f t="shared" si="18"/>
        <v>0.17600000000000002</v>
      </c>
      <c r="G115" s="418"/>
      <c r="H115" s="228"/>
      <c r="I115" s="228"/>
      <c r="J115" s="243">
        <f t="shared" si="15"/>
        <v>0</v>
      </c>
      <c r="K115" s="230">
        <f t="shared" si="11"/>
        <v>0</v>
      </c>
      <c r="L115" s="230">
        <f t="shared" si="12"/>
        <v>0</v>
      </c>
      <c r="M115" s="244">
        <f t="shared" si="16"/>
        <v>0</v>
      </c>
      <c r="N115" s="232">
        <f>D114*H115</f>
        <v>0</v>
      </c>
      <c r="O115" s="232">
        <f>D114*I115</f>
        <v>0</v>
      </c>
      <c r="P115" s="245">
        <f t="shared" si="17"/>
        <v>0</v>
      </c>
      <c r="Q115" s="234"/>
      <c r="R115" s="235" t="s">
        <v>199</v>
      </c>
      <c r="S115" s="226">
        <f t="shared" si="19"/>
        <v>0</v>
      </c>
    </row>
    <row r="116" spans="2:20">
      <c r="B116" s="397"/>
      <c r="C116" s="403">
        <v>28</v>
      </c>
      <c r="D116" s="403">
        <v>1</v>
      </c>
      <c r="E116" s="297">
        <v>0.57200000000000006</v>
      </c>
      <c r="F116" s="405">
        <f t="shared" si="18"/>
        <v>0.1144</v>
      </c>
      <c r="G116" s="406"/>
      <c r="H116" s="228"/>
      <c r="I116" s="228"/>
      <c r="J116" s="298">
        <f t="shared" si="15"/>
        <v>0</v>
      </c>
      <c r="K116" s="282">
        <f t="shared" si="11"/>
        <v>0</v>
      </c>
      <c r="L116" s="282">
        <f t="shared" si="12"/>
        <v>0</v>
      </c>
      <c r="M116" s="299">
        <f t="shared" si="16"/>
        <v>0</v>
      </c>
      <c r="N116" s="284">
        <f>D116*H116</f>
        <v>0</v>
      </c>
      <c r="O116" s="284">
        <f>D116*I116</f>
        <v>0</v>
      </c>
      <c r="P116" s="300">
        <f t="shared" si="17"/>
        <v>0</v>
      </c>
      <c r="Q116" s="234" t="s">
        <v>199</v>
      </c>
      <c r="R116" s="235"/>
      <c r="S116" s="226">
        <f t="shared" si="19"/>
        <v>0</v>
      </c>
    </row>
    <row r="117" spans="2:20">
      <c r="B117" s="397"/>
      <c r="C117" s="420"/>
      <c r="D117" s="420"/>
      <c r="E117" s="227">
        <v>0.88000000000000012</v>
      </c>
      <c r="F117" s="417">
        <f t="shared" si="18"/>
        <v>0.17600000000000002</v>
      </c>
      <c r="G117" s="418"/>
      <c r="H117" s="228"/>
      <c r="I117" s="228"/>
      <c r="J117" s="243">
        <f t="shared" si="15"/>
        <v>0</v>
      </c>
      <c r="K117" s="230">
        <f t="shared" si="11"/>
        <v>0</v>
      </c>
      <c r="L117" s="230">
        <f t="shared" si="12"/>
        <v>0</v>
      </c>
      <c r="M117" s="244">
        <f t="shared" si="16"/>
        <v>0</v>
      </c>
      <c r="N117" s="232">
        <f>D116*H117</f>
        <v>0</v>
      </c>
      <c r="O117" s="232">
        <f>D116*I117</f>
        <v>0</v>
      </c>
      <c r="P117" s="245">
        <f t="shared" si="17"/>
        <v>0</v>
      </c>
      <c r="Q117" s="234"/>
      <c r="R117" s="235" t="s">
        <v>199</v>
      </c>
      <c r="S117" s="226">
        <f t="shared" si="19"/>
        <v>0</v>
      </c>
    </row>
    <row r="118" spans="2:20">
      <c r="B118" s="397"/>
      <c r="C118" s="403">
        <v>36</v>
      </c>
      <c r="D118" s="403">
        <v>1.3</v>
      </c>
      <c r="E118" s="297">
        <v>0.57200000000000006</v>
      </c>
      <c r="F118" s="405">
        <f t="shared" si="18"/>
        <v>0.1144</v>
      </c>
      <c r="G118" s="406"/>
      <c r="H118" s="228"/>
      <c r="I118" s="228"/>
      <c r="J118" s="298">
        <f t="shared" si="15"/>
        <v>0</v>
      </c>
      <c r="K118" s="282">
        <f t="shared" si="11"/>
        <v>0</v>
      </c>
      <c r="L118" s="282">
        <f t="shared" si="12"/>
        <v>0</v>
      </c>
      <c r="M118" s="299">
        <f t="shared" si="16"/>
        <v>0</v>
      </c>
      <c r="N118" s="284">
        <f>D118*H118</f>
        <v>0</v>
      </c>
      <c r="O118" s="284">
        <f>D118*I118</f>
        <v>0</v>
      </c>
      <c r="P118" s="300">
        <f t="shared" si="17"/>
        <v>0</v>
      </c>
      <c r="Q118" s="234" t="s">
        <v>199</v>
      </c>
      <c r="R118" s="235"/>
      <c r="S118" s="226">
        <f t="shared" si="19"/>
        <v>0</v>
      </c>
      <c r="T118" s="199">
        <v>1.4</v>
      </c>
    </row>
    <row r="119" spans="2:20">
      <c r="B119" s="397"/>
      <c r="C119" s="420"/>
      <c r="D119" s="420"/>
      <c r="E119" s="227">
        <v>0.88000000000000012</v>
      </c>
      <c r="F119" s="417">
        <f t="shared" si="18"/>
        <v>0.17600000000000002</v>
      </c>
      <c r="G119" s="418"/>
      <c r="H119" s="228"/>
      <c r="I119" s="228"/>
      <c r="J119" s="243">
        <f t="shared" si="15"/>
        <v>0</v>
      </c>
      <c r="K119" s="230">
        <f t="shared" si="11"/>
        <v>0</v>
      </c>
      <c r="L119" s="230">
        <f t="shared" si="12"/>
        <v>0</v>
      </c>
      <c r="M119" s="244">
        <f t="shared" si="16"/>
        <v>0</v>
      </c>
      <c r="N119" s="232">
        <f>D118*H119</f>
        <v>0</v>
      </c>
      <c r="O119" s="232">
        <f>D118*I119</f>
        <v>0</v>
      </c>
      <c r="P119" s="245">
        <f t="shared" si="17"/>
        <v>0</v>
      </c>
      <c r="Q119" s="234"/>
      <c r="R119" s="235" t="s">
        <v>199</v>
      </c>
      <c r="S119" s="226">
        <f t="shared" si="19"/>
        <v>0</v>
      </c>
      <c r="T119" s="199">
        <v>200</v>
      </c>
    </row>
    <row r="120" spans="2:20">
      <c r="B120" s="397"/>
      <c r="C120" s="403">
        <v>45</v>
      </c>
      <c r="D120" s="403">
        <v>1.6</v>
      </c>
      <c r="E120" s="297">
        <v>0.57200000000000006</v>
      </c>
      <c r="F120" s="405">
        <f t="shared" si="18"/>
        <v>0.1144</v>
      </c>
      <c r="G120" s="406"/>
      <c r="H120" s="228"/>
      <c r="I120" s="228"/>
      <c r="J120" s="298">
        <f t="shared" si="15"/>
        <v>0</v>
      </c>
      <c r="K120" s="282">
        <f t="shared" si="11"/>
        <v>0</v>
      </c>
      <c r="L120" s="282">
        <f t="shared" si="12"/>
        <v>0</v>
      </c>
      <c r="M120" s="299">
        <f t="shared" si="16"/>
        <v>0</v>
      </c>
      <c r="N120" s="284">
        <f>D120*H120</f>
        <v>0</v>
      </c>
      <c r="O120" s="284">
        <f>D120*I120</f>
        <v>0</v>
      </c>
      <c r="P120" s="300">
        <f t="shared" si="17"/>
        <v>0</v>
      </c>
      <c r="Q120" s="234" t="s">
        <v>199</v>
      </c>
      <c r="R120" s="235"/>
      <c r="S120" s="226">
        <f t="shared" si="19"/>
        <v>0</v>
      </c>
      <c r="T120" s="199">
        <f>T118*T119/1000</f>
        <v>0.28000000000000003</v>
      </c>
    </row>
    <row r="121" spans="2:20">
      <c r="B121" s="397"/>
      <c r="C121" s="420"/>
      <c r="D121" s="420"/>
      <c r="E121" s="227">
        <v>0.88000000000000012</v>
      </c>
      <c r="F121" s="417">
        <f t="shared" si="18"/>
        <v>0.17600000000000002</v>
      </c>
      <c r="G121" s="418"/>
      <c r="H121" s="228"/>
      <c r="I121" s="228"/>
      <c r="J121" s="243">
        <f t="shared" si="15"/>
        <v>0</v>
      </c>
      <c r="K121" s="230">
        <f t="shared" si="11"/>
        <v>0</v>
      </c>
      <c r="L121" s="230">
        <f t="shared" si="12"/>
        <v>0</v>
      </c>
      <c r="M121" s="244">
        <f t="shared" si="16"/>
        <v>0</v>
      </c>
      <c r="N121" s="232">
        <f>D120*H121</f>
        <v>0</v>
      </c>
      <c r="O121" s="232">
        <f>D120*I121</f>
        <v>0</v>
      </c>
      <c r="P121" s="245">
        <f t="shared" si="17"/>
        <v>0</v>
      </c>
      <c r="Q121" s="234"/>
      <c r="R121" s="235" t="s">
        <v>199</v>
      </c>
      <c r="S121" s="226">
        <f t="shared" si="19"/>
        <v>0</v>
      </c>
    </row>
    <row r="122" spans="2:20">
      <c r="B122" s="397"/>
      <c r="C122" s="422">
        <v>56</v>
      </c>
      <c r="D122" s="422">
        <v>2</v>
      </c>
      <c r="E122" s="317">
        <v>0.66</v>
      </c>
      <c r="F122" s="405">
        <v>0.13200000000000001</v>
      </c>
      <c r="G122" s="406"/>
      <c r="H122" s="248"/>
      <c r="I122" s="248"/>
      <c r="J122" s="318">
        <f t="shared" si="15"/>
        <v>0</v>
      </c>
      <c r="K122" s="313">
        <f t="shared" si="11"/>
        <v>0</v>
      </c>
      <c r="L122" s="313">
        <f t="shared" si="12"/>
        <v>0</v>
      </c>
      <c r="M122" s="319">
        <f t="shared" si="16"/>
        <v>0</v>
      </c>
      <c r="N122" s="315">
        <f>D122*H122</f>
        <v>0</v>
      </c>
      <c r="O122" s="315">
        <f>D122*I122</f>
        <v>0</v>
      </c>
      <c r="P122" s="320">
        <f t="shared" si="17"/>
        <v>0</v>
      </c>
      <c r="Q122" s="254" t="s">
        <v>199</v>
      </c>
      <c r="R122" s="255"/>
      <c r="S122" s="226">
        <f t="shared" si="19"/>
        <v>0</v>
      </c>
    </row>
    <row r="123" spans="2:20">
      <c r="B123" s="397"/>
      <c r="C123" s="420"/>
      <c r="D123" s="420"/>
      <c r="E123" s="227">
        <v>0.88000000000000012</v>
      </c>
      <c r="F123" s="417">
        <v>0.17599999999999999</v>
      </c>
      <c r="G123" s="418"/>
      <c r="H123" s="228"/>
      <c r="I123" s="228"/>
      <c r="J123" s="243">
        <f t="shared" si="15"/>
        <v>0</v>
      </c>
      <c r="K123" s="230">
        <f t="shared" si="11"/>
        <v>0</v>
      </c>
      <c r="L123" s="230">
        <f t="shared" si="12"/>
        <v>0</v>
      </c>
      <c r="M123" s="244">
        <f t="shared" si="16"/>
        <v>0</v>
      </c>
      <c r="N123" s="232">
        <f>D122*H123</f>
        <v>0</v>
      </c>
      <c r="O123" s="232">
        <f>D122*I123</f>
        <v>0</v>
      </c>
      <c r="P123" s="245">
        <f t="shared" si="17"/>
        <v>0</v>
      </c>
      <c r="Q123" s="234"/>
      <c r="R123" s="235" t="s">
        <v>199</v>
      </c>
      <c r="S123" s="226">
        <f t="shared" si="19"/>
        <v>0</v>
      </c>
    </row>
    <row r="124" spans="2:20">
      <c r="B124" s="397"/>
      <c r="C124" s="403">
        <v>71</v>
      </c>
      <c r="D124" s="403">
        <v>2.5</v>
      </c>
      <c r="E124" s="297">
        <v>0.80300000000000005</v>
      </c>
      <c r="F124" s="405">
        <v>0.161</v>
      </c>
      <c r="G124" s="406"/>
      <c r="H124" s="228"/>
      <c r="I124" s="228"/>
      <c r="J124" s="298">
        <f t="shared" si="15"/>
        <v>0</v>
      </c>
      <c r="K124" s="282">
        <f t="shared" si="11"/>
        <v>0</v>
      </c>
      <c r="L124" s="282">
        <f t="shared" si="12"/>
        <v>0</v>
      </c>
      <c r="M124" s="299">
        <f t="shared" si="16"/>
        <v>0</v>
      </c>
      <c r="N124" s="284">
        <f>D124*H124</f>
        <v>0</v>
      </c>
      <c r="O124" s="284">
        <f>D124*I124</f>
        <v>0</v>
      </c>
      <c r="P124" s="300">
        <f t="shared" si="17"/>
        <v>0</v>
      </c>
      <c r="Q124" s="234" t="s">
        <v>199</v>
      </c>
      <c r="R124" s="235"/>
      <c r="S124" s="226">
        <f t="shared" si="19"/>
        <v>0</v>
      </c>
    </row>
    <row r="125" spans="2:20">
      <c r="B125" s="397"/>
      <c r="C125" s="420"/>
      <c r="D125" s="420"/>
      <c r="E125" s="227">
        <v>1.54</v>
      </c>
      <c r="F125" s="417">
        <v>0.308</v>
      </c>
      <c r="G125" s="418"/>
      <c r="H125" s="228"/>
      <c r="I125" s="228"/>
      <c r="J125" s="243">
        <f t="shared" si="15"/>
        <v>0</v>
      </c>
      <c r="K125" s="230">
        <f t="shared" si="11"/>
        <v>0</v>
      </c>
      <c r="L125" s="230">
        <f t="shared" si="12"/>
        <v>0</v>
      </c>
      <c r="M125" s="244">
        <f t="shared" si="16"/>
        <v>0</v>
      </c>
      <c r="N125" s="232">
        <f>D124*H125</f>
        <v>0</v>
      </c>
      <c r="O125" s="232">
        <f>D124*I125</f>
        <v>0</v>
      </c>
      <c r="P125" s="245">
        <f t="shared" si="17"/>
        <v>0</v>
      </c>
      <c r="Q125" s="234"/>
      <c r="R125" s="235" t="s">
        <v>199</v>
      </c>
      <c r="S125" s="226">
        <f t="shared" si="19"/>
        <v>0</v>
      </c>
    </row>
    <row r="126" spans="2:20">
      <c r="B126" s="397"/>
      <c r="C126" s="403">
        <v>90</v>
      </c>
      <c r="D126" s="403">
        <v>3.2</v>
      </c>
      <c r="E126" s="297">
        <v>0.89100000000000013</v>
      </c>
      <c r="F126" s="405">
        <v>0.17799999999999999</v>
      </c>
      <c r="G126" s="406"/>
      <c r="H126" s="228"/>
      <c r="I126" s="228"/>
      <c r="J126" s="298">
        <f t="shared" si="15"/>
        <v>0</v>
      </c>
      <c r="K126" s="282">
        <f t="shared" si="11"/>
        <v>0</v>
      </c>
      <c r="L126" s="282">
        <f t="shared" si="12"/>
        <v>0</v>
      </c>
      <c r="M126" s="299">
        <f t="shared" si="16"/>
        <v>0</v>
      </c>
      <c r="N126" s="284">
        <f>D126*H126</f>
        <v>0</v>
      </c>
      <c r="O126" s="284">
        <f>D126*I126</f>
        <v>0</v>
      </c>
      <c r="P126" s="300">
        <f t="shared" si="17"/>
        <v>0</v>
      </c>
      <c r="Q126" s="234" t="s">
        <v>199</v>
      </c>
      <c r="R126" s="235"/>
      <c r="S126" s="226">
        <f t="shared" si="19"/>
        <v>0</v>
      </c>
    </row>
    <row r="127" spans="2:20">
      <c r="B127" s="397"/>
      <c r="C127" s="420"/>
      <c r="D127" s="420"/>
      <c r="E127" s="227">
        <v>1.54</v>
      </c>
      <c r="F127" s="417">
        <v>0.308</v>
      </c>
      <c r="G127" s="418"/>
      <c r="H127" s="228"/>
      <c r="I127" s="228"/>
      <c r="J127" s="243">
        <f t="shared" si="15"/>
        <v>0</v>
      </c>
      <c r="K127" s="230">
        <f t="shared" si="11"/>
        <v>0</v>
      </c>
      <c r="L127" s="230">
        <f t="shared" si="12"/>
        <v>0</v>
      </c>
      <c r="M127" s="244">
        <f t="shared" si="16"/>
        <v>0</v>
      </c>
      <c r="N127" s="232">
        <f>D126*H127</f>
        <v>0</v>
      </c>
      <c r="O127" s="232">
        <f>D126*I127</f>
        <v>0</v>
      </c>
      <c r="P127" s="245">
        <f t="shared" si="17"/>
        <v>0</v>
      </c>
      <c r="Q127" s="234"/>
      <c r="R127" s="235" t="s">
        <v>199</v>
      </c>
      <c r="S127" s="226">
        <f t="shared" si="19"/>
        <v>0</v>
      </c>
    </row>
    <row r="128" spans="2:20">
      <c r="B128" s="397"/>
      <c r="C128" s="403">
        <v>112</v>
      </c>
      <c r="D128" s="403">
        <v>4</v>
      </c>
      <c r="E128" s="297">
        <v>1.2100000000000002</v>
      </c>
      <c r="F128" s="405">
        <v>0.24199999999999999</v>
      </c>
      <c r="G128" s="406"/>
      <c r="H128" s="228"/>
      <c r="I128" s="228"/>
      <c r="J128" s="298">
        <f t="shared" si="15"/>
        <v>0</v>
      </c>
      <c r="K128" s="282">
        <f t="shared" si="11"/>
        <v>0</v>
      </c>
      <c r="L128" s="282">
        <f t="shared" si="12"/>
        <v>0</v>
      </c>
      <c r="M128" s="299">
        <f t="shared" si="16"/>
        <v>0</v>
      </c>
      <c r="N128" s="284">
        <f>D128*H128</f>
        <v>0</v>
      </c>
      <c r="O128" s="284">
        <f>D128*I128</f>
        <v>0</v>
      </c>
      <c r="P128" s="300">
        <f t="shared" si="17"/>
        <v>0</v>
      </c>
      <c r="Q128" s="234" t="s">
        <v>199</v>
      </c>
      <c r="R128" s="235"/>
      <c r="S128" s="259"/>
    </row>
    <row r="129" spans="2:20">
      <c r="B129" s="397"/>
      <c r="C129" s="420"/>
      <c r="D129" s="420"/>
      <c r="E129" s="227">
        <v>2.2000000000000002</v>
      </c>
      <c r="F129" s="417">
        <v>0.44</v>
      </c>
      <c r="G129" s="418"/>
      <c r="H129" s="228"/>
      <c r="I129" s="228"/>
      <c r="J129" s="243">
        <f t="shared" si="15"/>
        <v>0</v>
      </c>
      <c r="K129" s="230">
        <f t="shared" si="11"/>
        <v>0</v>
      </c>
      <c r="L129" s="230">
        <f t="shared" si="12"/>
        <v>0</v>
      </c>
      <c r="M129" s="244">
        <f t="shared" si="16"/>
        <v>0</v>
      </c>
      <c r="N129" s="232">
        <f>D128*H129</f>
        <v>0</v>
      </c>
      <c r="O129" s="232">
        <f>D128*I129</f>
        <v>0</v>
      </c>
      <c r="P129" s="245">
        <f t="shared" si="17"/>
        <v>0</v>
      </c>
      <c r="Q129" s="234"/>
      <c r="R129" s="235" t="s">
        <v>199</v>
      </c>
      <c r="S129" s="259"/>
    </row>
    <row r="130" spans="2:20">
      <c r="B130" s="397"/>
      <c r="C130" s="403">
        <v>140</v>
      </c>
      <c r="D130" s="403">
        <v>5</v>
      </c>
      <c r="E130" s="297">
        <v>1.4300000000000002</v>
      </c>
      <c r="F130" s="405">
        <v>0.28599999999999998</v>
      </c>
      <c r="G130" s="406"/>
      <c r="H130" s="228"/>
      <c r="I130" s="228"/>
      <c r="J130" s="298">
        <f t="shared" si="15"/>
        <v>0</v>
      </c>
      <c r="K130" s="282">
        <f t="shared" si="11"/>
        <v>0</v>
      </c>
      <c r="L130" s="282">
        <f t="shared" si="12"/>
        <v>0</v>
      </c>
      <c r="M130" s="299">
        <f t="shared" si="16"/>
        <v>0</v>
      </c>
      <c r="N130" s="284">
        <f>D130*H130</f>
        <v>0</v>
      </c>
      <c r="O130" s="284">
        <f>D130*I130</f>
        <v>0</v>
      </c>
      <c r="P130" s="300">
        <f t="shared" si="17"/>
        <v>0</v>
      </c>
      <c r="Q130" s="234" t="s">
        <v>199</v>
      </c>
      <c r="R130" s="235"/>
      <c r="S130" s="259"/>
    </row>
    <row r="131" spans="2:20">
      <c r="B131" s="397"/>
      <c r="C131" s="420"/>
      <c r="D131" s="420"/>
      <c r="E131" s="227">
        <v>2.2000000000000002</v>
      </c>
      <c r="F131" s="417">
        <v>0.44</v>
      </c>
      <c r="G131" s="418"/>
      <c r="H131" s="228"/>
      <c r="I131" s="228"/>
      <c r="J131" s="243">
        <f t="shared" si="15"/>
        <v>0</v>
      </c>
      <c r="K131" s="230">
        <f t="shared" si="11"/>
        <v>0</v>
      </c>
      <c r="L131" s="230">
        <f t="shared" si="12"/>
        <v>0</v>
      </c>
      <c r="M131" s="244">
        <f t="shared" si="16"/>
        <v>0</v>
      </c>
      <c r="N131" s="232">
        <f>D130*H131</f>
        <v>0</v>
      </c>
      <c r="O131" s="232">
        <f>D130*I131</f>
        <v>0</v>
      </c>
      <c r="P131" s="245">
        <f t="shared" si="17"/>
        <v>0</v>
      </c>
      <c r="Q131" s="234"/>
      <c r="R131" s="235" t="s">
        <v>199</v>
      </c>
      <c r="S131" s="259"/>
    </row>
    <row r="132" spans="2:20">
      <c r="B132" s="397"/>
      <c r="C132" s="403">
        <v>160</v>
      </c>
      <c r="D132" s="403">
        <v>6</v>
      </c>
      <c r="E132" s="297">
        <v>1.54</v>
      </c>
      <c r="F132" s="405">
        <v>0.308</v>
      </c>
      <c r="G132" s="406"/>
      <c r="H132" s="228"/>
      <c r="I132" s="228"/>
      <c r="J132" s="298">
        <f t="shared" si="15"/>
        <v>0</v>
      </c>
      <c r="K132" s="282">
        <f t="shared" si="11"/>
        <v>0</v>
      </c>
      <c r="L132" s="282">
        <f t="shared" si="12"/>
        <v>0</v>
      </c>
      <c r="M132" s="299">
        <f t="shared" si="16"/>
        <v>0</v>
      </c>
      <c r="N132" s="284">
        <f>D132*H132</f>
        <v>0</v>
      </c>
      <c r="O132" s="284">
        <f>D132*I132</f>
        <v>0</v>
      </c>
      <c r="P132" s="300">
        <f t="shared" si="17"/>
        <v>0</v>
      </c>
      <c r="Q132" s="234" t="s">
        <v>199</v>
      </c>
      <c r="R132" s="235"/>
      <c r="S132" s="259"/>
    </row>
    <row r="133" spans="2:20" ht="13.5" thickBot="1">
      <c r="B133" s="410"/>
      <c r="C133" s="404"/>
      <c r="D133" s="404"/>
      <c r="E133" s="269">
        <v>2.2000000000000002</v>
      </c>
      <c r="F133" s="407">
        <v>0.44</v>
      </c>
      <c r="G133" s="408"/>
      <c r="H133" s="263"/>
      <c r="I133" s="263"/>
      <c r="J133" s="264">
        <f t="shared" si="15"/>
        <v>0</v>
      </c>
      <c r="K133" s="265">
        <f t="shared" si="11"/>
        <v>0</v>
      </c>
      <c r="L133" s="265">
        <f t="shared" si="12"/>
        <v>0</v>
      </c>
      <c r="M133" s="266">
        <f t="shared" si="16"/>
        <v>0</v>
      </c>
      <c r="N133" s="267">
        <f>D132*H133</f>
        <v>0</v>
      </c>
      <c r="O133" s="267">
        <f>D132*I133</f>
        <v>0</v>
      </c>
      <c r="P133" s="268">
        <f t="shared" si="17"/>
        <v>0</v>
      </c>
      <c r="Q133" s="216"/>
      <c r="R133" s="217" t="s">
        <v>199</v>
      </c>
      <c r="S133" s="259"/>
    </row>
    <row r="134" spans="2:20" ht="13.5" customHeight="1">
      <c r="B134" s="425" t="s">
        <v>310</v>
      </c>
      <c r="C134" s="421">
        <v>28</v>
      </c>
      <c r="D134" s="428">
        <v>1</v>
      </c>
      <c r="E134" s="293">
        <v>0.93500000000000005</v>
      </c>
      <c r="F134" s="429">
        <f t="shared" ref="F134:F141" si="20">(E134*200)/1000</f>
        <v>0.187</v>
      </c>
      <c r="G134" s="430"/>
      <c r="H134" s="220"/>
      <c r="I134" s="220"/>
      <c r="J134" s="294">
        <f t="shared" si="15"/>
        <v>0</v>
      </c>
      <c r="K134" s="272">
        <f t="shared" si="11"/>
        <v>0</v>
      </c>
      <c r="L134" s="272">
        <f t="shared" si="12"/>
        <v>0</v>
      </c>
      <c r="M134" s="295">
        <f t="shared" si="16"/>
        <v>0</v>
      </c>
      <c r="N134" s="274">
        <f>D134*H134</f>
        <v>0</v>
      </c>
      <c r="O134" s="274">
        <f>D134*I134</f>
        <v>0</v>
      </c>
      <c r="P134" s="296">
        <f t="shared" si="17"/>
        <v>0</v>
      </c>
      <c r="Q134" s="210" t="s">
        <v>199</v>
      </c>
      <c r="R134" s="211"/>
      <c r="S134" s="226">
        <f t="shared" ref="S134:S145" si="21">IF(J134&gt;0,1,0)</f>
        <v>0</v>
      </c>
    </row>
    <row r="135" spans="2:20">
      <c r="B135" s="426"/>
      <c r="C135" s="419"/>
      <c r="D135" s="420"/>
      <c r="E135" s="227">
        <v>1.6500000000000001</v>
      </c>
      <c r="F135" s="417">
        <f t="shared" si="20"/>
        <v>0.33</v>
      </c>
      <c r="G135" s="418"/>
      <c r="H135" s="228"/>
      <c r="I135" s="228"/>
      <c r="J135" s="243">
        <f t="shared" si="15"/>
        <v>0</v>
      </c>
      <c r="K135" s="230">
        <f t="shared" si="11"/>
        <v>0</v>
      </c>
      <c r="L135" s="230">
        <f t="shared" si="12"/>
        <v>0</v>
      </c>
      <c r="M135" s="244">
        <f t="shared" si="16"/>
        <v>0</v>
      </c>
      <c r="N135" s="232">
        <f>D134*H135</f>
        <v>0</v>
      </c>
      <c r="O135" s="232">
        <f>D134*I135</f>
        <v>0</v>
      </c>
      <c r="P135" s="245">
        <f t="shared" si="17"/>
        <v>0</v>
      </c>
      <c r="Q135" s="234"/>
      <c r="R135" s="235" t="s">
        <v>199</v>
      </c>
      <c r="S135" s="226">
        <f t="shared" si="21"/>
        <v>0</v>
      </c>
    </row>
    <row r="136" spans="2:20">
      <c r="B136" s="397"/>
      <c r="C136" s="401">
        <v>36</v>
      </c>
      <c r="D136" s="403">
        <v>1.3</v>
      </c>
      <c r="E136" s="297">
        <v>0.93500000000000005</v>
      </c>
      <c r="F136" s="405">
        <f t="shared" si="20"/>
        <v>0.187</v>
      </c>
      <c r="G136" s="406"/>
      <c r="H136" s="228"/>
      <c r="I136" s="228"/>
      <c r="J136" s="298">
        <f t="shared" si="15"/>
        <v>0</v>
      </c>
      <c r="K136" s="282">
        <f t="shared" si="11"/>
        <v>0</v>
      </c>
      <c r="L136" s="282">
        <f t="shared" si="12"/>
        <v>0</v>
      </c>
      <c r="M136" s="299">
        <f t="shared" si="16"/>
        <v>0</v>
      </c>
      <c r="N136" s="284">
        <f>D136*H136</f>
        <v>0</v>
      </c>
      <c r="O136" s="284">
        <f>D136*I136</f>
        <v>0</v>
      </c>
      <c r="P136" s="300">
        <f t="shared" si="17"/>
        <v>0</v>
      </c>
      <c r="Q136" s="234" t="s">
        <v>199</v>
      </c>
      <c r="R136" s="235"/>
      <c r="S136" s="226">
        <f t="shared" si="21"/>
        <v>0</v>
      </c>
    </row>
    <row r="137" spans="2:20">
      <c r="B137" s="397"/>
      <c r="C137" s="419"/>
      <c r="D137" s="420"/>
      <c r="E137" s="227">
        <v>1.6500000000000001</v>
      </c>
      <c r="F137" s="417">
        <f t="shared" si="20"/>
        <v>0.33</v>
      </c>
      <c r="G137" s="418"/>
      <c r="H137" s="228"/>
      <c r="I137" s="228"/>
      <c r="J137" s="243">
        <f t="shared" si="15"/>
        <v>0</v>
      </c>
      <c r="K137" s="230">
        <f t="shared" si="11"/>
        <v>0</v>
      </c>
      <c r="L137" s="230">
        <f t="shared" si="12"/>
        <v>0</v>
      </c>
      <c r="M137" s="244">
        <f t="shared" si="16"/>
        <v>0</v>
      </c>
      <c r="N137" s="232">
        <f>D136*H137</f>
        <v>0</v>
      </c>
      <c r="O137" s="232">
        <f>D136*I137</f>
        <v>0</v>
      </c>
      <c r="P137" s="245">
        <f t="shared" si="17"/>
        <v>0</v>
      </c>
      <c r="Q137" s="234"/>
      <c r="R137" s="235" t="s">
        <v>199</v>
      </c>
      <c r="S137" s="226">
        <f t="shared" si="21"/>
        <v>0</v>
      </c>
      <c r="T137" s="199">
        <v>1.7</v>
      </c>
    </row>
    <row r="138" spans="2:20">
      <c r="B138" s="397"/>
      <c r="C138" s="401">
        <v>45</v>
      </c>
      <c r="D138" s="403">
        <v>1.6</v>
      </c>
      <c r="E138" s="297">
        <v>0.93500000000000005</v>
      </c>
      <c r="F138" s="405">
        <f t="shared" si="20"/>
        <v>0.187</v>
      </c>
      <c r="G138" s="406"/>
      <c r="H138" s="228"/>
      <c r="I138" s="228"/>
      <c r="J138" s="298">
        <f t="shared" si="15"/>
        <v>0</v>
      </c>
      <c r="K138" s="282">
        <f t="shared" si="11"/>
        <v>0</v>
      </c>
      <c r="L138" s="282">
        <f t="shared" si="12"/>
        <v>0</v>
      </c>
      <c r="M138" s="299">
        <f t="shared" si="16"/>
        <v>0</v>
      </c>
      <c r="N138" s="284">
        <f>D138*H138</f>
        <v>0</v>
      </c>
      <c r="O138" s="284">
        <f>D138*I138</f>
        <v>0</v>
      </c>
      <c r="P138" s="300">
        <f t="shared" si="17"/>
        <v>0</v>
      </c>
      <c r="Q138" s="234" t="s">
        <v>199</v>
      </c>
      <c r="R138" s="235"/>
      <c r="S138" s="226">
        <f t="shared" si="21"/>
        <v>0</v>
      </c>
      <c r="T138" s="199">
        <v>200</v>
      </c>
    </row>
    <row r="139" spans="2:20">
      <c r="B139" s="397"/>
      <c r="C139" s="419"/>
      <c r="D139" s="420"/>
      <c r="E139" s="227">
        <v>1.6500000000000001</v>
      </c>
      <c r="F139" s="417">
        <f t="shared" si="20"/>
        <v>0.33</v>
      </c>
      <c r="G139" s="418"/>
      <c r="H139" s="228"/>
      <c r="I139" s="228"/>
      <c r="J139" s="243">
        <f t="shared" si="15"/>
        <v>0</v>
      </c>
      <c r="K139" s="230">
        <f t="shared" si="11"/>
        <v>0</v>
      </c>
      <c r="L139" s="230">
        <f t="shared" si="12"/>
        <v>0</v>
      </c>
      <c r="M139" s="244">
        <f t="shared" si="16"/>
        <v>0</v>
      </c>
      <c r="N139" s="232">
        <f>D138*H139</f>
        <v>0</v>
      </c>
      <c r="O139" s="232">
        <f>D138*I139</f>
        <v>0</v>
      </c>
      <c r="P139" s="245">
        <f t="shared" si="17"/>
        <v>0</v>
      </c>
      <c r="Q139" s="234"/>
      <c r="R139" s="235" t="s">
        <v>199</v>
      </c>
      <c r="S139" s="226">
        <f t="shared" si="21"/>
        <v>0</v>
      </c>
      <c r="T139" s="199">
        <f>T137*T138/1000</f>
        <v>0.34</v>
      </c>
    </row>
    <row r="140" spans="2:20" ht="13.5" customHeight="1">
      <c r="B140" s="397"/>
      <c r="C140" s="421">
        <v>56</v>
      </c>
      <c r="D140" s="422">
        <v>2</v>
      </c>
      <c r="E140" s="317">
        <v>0.93500000000000005</v>
      </c>
      <c r="F140" s="423">
        <f t="shared" si="20"/>
        <v>0.187</v>
      </c>
      <c r="G140" s="424"/>
      <c r="H140" s="248"/>
      <c r="I140" s="248"/>
      <c r="J140" s="318">
        <f>H140+I140</f>
        <v>0</v>
      </c>
      <c r="K140" s="313">
        <f t="shared" si="11"/>
        <v>0</v>
      </c>
      <c r="L140" s="313">
        <f t="shared" si="12"/>
        <v>0</v>
      </c>
      <c r="M140" s="319">
        <f>K140+L140</f>
        <v>0</v>
      </c>
      <c r="N140" s="315">
        <f>D140*H140</f>
        <v>0</v>
      </c>
      <c r="O140" s="315">
        <f>D140*I140</f>
        <v>0</v>
      </c>
      <c r="P140" s="320">
        <f>N140+O140</f>
        <v>0</v>
      </c>
      <c r="Q140" s="254" t="s">
        <v>199</v>
      </c>
      <c r="R140" s="255"/>
      <c r="S140" s="226">
        <f>IF(J140&gt;0,1,0)</f>
        <v>0</v>
      </c>
    </row>
    <row r="141" spans="2:20">
      <c r="B141" s="397"/>
      <c r="C141" s="419"/>
      <c r="D141" s="420"/>
      <c r="E141" s="227">
        <v>1.6500000000000001</v>
      </c>
      <c r="F141" s="417">
        <f t="shared" si="20"/>
        <v>0.33</v>
      </c>
      <c r="G141" s="418"/>
      <c r="H141" s="228"/>
      <c r="I141" s="228"/>
      <c r="J141" s="243">
        <f>H141+I141</f>
        <v>0</v>
      </c>
      <c r="K141" s="230">
        <f t="shared" si="11"/>
        <v>0</v>
      </c>
      <c r="L141" s="230">
        <f t="shared" si="12"/>
        <v>0</v>
      </c>
      <c r="M141" s="244">
        <f>K141+L141</f>
        <v>0</v>
      </c>
      <c r="N141" s="232">
        <f>D140*H141</f>
        <v>0</v>
      </c>
      <c r="O141" s="232">
        <f>D140*I141</f>
        <v>0</v>
      </c>
      <c r="P141" s="245">
        <f>N141+O141</f>
        <v>0</v>
      </c>
      <c r="Q141" s="234"/>
      <c r="R141" s="235" t="s">
        <v>199</v>
      </c>
      <c r="S141" s="226">
        <f>IF(J141&gt;0,1,0)</f>
        <v>0</v>
      </c>
    </row>
    <row r="142" spans="2:20">
      <c r="B142" s="397"/>
      <c r="C142" s="401">
        <v>71</v>
      </c>
      <c r="D142" s="403">
        <v>2.5</v>
      </c>
      <c r="E142" s="297">
        <v>1.034</v>
      </c>
      <c r="F142" s="405">
        <v>0.20699999999999999</v>
      </c>
      <c r="G142" s="406"/>
      <c r="H142" s="228"/>
      <c r="I142" s="228"/>
      <c r="J142" s="298">
        <f>H142+I142</f>
        <v>0</v>
      </c>
      <c r="K142" s="282">
        <f t="shared" ref="K142:K156" si="22">F142*H142</f>
        <v>0</v>
      </c>
      <c r="L142" s="282">
        <f t="shared" ref="L142:L156" si="23">F142*I142</f>
        <v>0</v>
      </c>
      <c r="M142" s="299">
        <f>K142+L142</f>
        <v>0</v>
      </c>
      <c r="N142" s="284">
        <f>D142*H142</f>
        <v>0</v>
      </c>
      <c r="O142" s="284">
        <f>D142*I142</f>
        <v>0</v>
      </c>
      <c r="P142" s="300">
        <f>N142+O142</f>
        <v>0</v>
      </c>
      <c r="Q142" s="234" t="s">
        <v>199</v>
      </c>
      <c r="R142" s="235"/>
      <c r="S142" s="226">
        <f>IF(J142&gt;0,1,0)</f>
        <v>0</v>
      </c>
    </row>
    <row r="143" spans="2:20">
      <c r="B143" s="397"/>
      <c r="C143" s="419"/>
      <c r="D143" s="420"/>
      <c r="E143" s="227">
        <v>2.2000000000000002</v>
      </c>
      <c r="F143" s="417">
        <v>0.44</v>
      </c>
      <c r="G143" s="418"/>
      <c r="H143" s="228"/>
      <c r="I143" s="228"/>
      <c r="J143" s="243">
        <f>H143+I143</f>
        <v>0</v>
      </c>
      <c r="K143" s="230">
        <f t="shared" si="22"/>
        <v>0</v>
      </c>
      <c r="L143" s="230">
        <f t="shared" si="23"/>
        <v>0</v>
      </c>
      <c r="M143" s="244">
        <f>K143+L143</f>
        <v>0</v>
      </c>
      <c r="N143" s="232">
        <f>D142*H143</f>
        <v>0</v>
      </c>
      <c r="O143" s="232">
        <f>D142*I143</f>
        <v>0</v>
      </c>
      <c r="P143" s="245">
        <f>N143+O143</f>
        <v>0</v>
      </c>
      <c r="Q143" s="234"/>
      <c r="R143" s="235" t="s">
        <v>199</v>
      </c>
      <c r="S143" s="226">
        <f>IF(J143&gt;0,1,0)</f>
        <v>0</v>
      </c>
    </row>
    <row r="144" spans="2:20">
      <c r="B144" s="397"/>
      <c r="C144" s="401">
        <v>90</v>
      </c>
      <c r="D144" s="403">
        <v>3.2</v>
      </c>
      <c r="E144" s="297">
        <v>1.4300000000000002</v>
      </c>
      <c r="F144" s="405">
        <v>0.28599999999999998</v>
      </c>
      <c r="G144" s="406"/>
      <c r="H144" s="228"/>
      <c r="I144" s="228"/>
      <c r="J144" s="298">
        <f t="shared" si="15"/>
        <v>0</v>
      </c>
      <c r="K144" s="282">
        <f t="shared" si="22"/>
        <v>0</v>
      </c>
      <c r="L144" s="282">
        <f t="shared" si="23"/>
        <v>0</v>
      </c>
      <c r="M144" s="299">
        <f t="shared" si="16"/>
        <v>0</v>
      </c>
      <c r="N144" s="284">
        <f>D144*H144</f>
        <v>0</v>
      </c>
      <c r="O144" s="284">
        <f>D144*I144</f>
        <v>0</v>
      </c>
      <c r="P144" s="300">
        <f t="shared" si="17"/>
        <v>0</v>
      </c>
      <c r="Q144" s="234" t="s">
        <v>199</v>
      </c>
      <c r="R144" s="235"/>
      <c r="S144" s="226">
        <f t="shared" si="21"/>
        <v>0</v>
      </c>
    </row>
    <row r="145" spans="2:19">
      <c r="B145" s="397"/>
      <c r="C145" s="419"/>
      <c r="D145" s="420"/>
      <c r="E145" s="227">
        <v>2.2000000000000002</v>
      </c>
      <c r="F145" s="417">
        <v>0.44</v>
      </c>
      <c r="G145" s="418"/>
      <c r="H145" s="228"/>
      <c r="I145" s="228"/>
      <c r="J145" s="243">
        <f t="shared" si="15"/>
        <v>0</v>
      </c>
      <c r="K145" s="230">
        <f t="shared" si="22"/>
        <v>0</v>
      </c>
      <c r="L145" s="230">
        <f t="shared" si="23"/>
        <v>0</v>
      </c>
      <c r="M145" s="244">
        <f t="shared" si="16"/>
        <v>0</v>
      </c>
      <c r="N145" s="232">
        <f>D144*H145</f>
        <v>0</v>
      </c>
      <c r="O145" s="232">
        <f>D144*I145</f>
        <v>0</v>
      </c>
      <c r="P145" s="245">
        <f t="shared" si="17"/>
        <v>0</v>
      </c>
      <c r="Q145" s="234"/>
      <c r="R145" s="235" t="s">
        <v>199</v>
      </c>
      <c r="S145" s="226">
        <f t="shared" si="21"/>
        <v>0</v>
      </c>
    </row>
    <row r="146" spans="2:19">
      <c r="B146" s="397"/>
      <c r="C146" s="401">
        <v>112</v>
      </c>
      <c r="D146" s="403">
        <v>4</v>
      </c>
      <c r="E146" s="297">
        <v>1.6500000000000001</v>
      </c>
      <c r="F146" s="405">
        <v>0.33</v>
      </c>
      <c r="G146" s="406"/>
      <c r="H146" s="228"/>
      <c r="I146" s="228"/>
      <c r="J146" s="298">
        <f t="shared" si="15"/>
        <v>0</v>
      </c>
      <c r="K146" s="282">
        <f t="shared" si="22"/>
        <v>0</v>
      </c>
      <c r="L146" s="282">
        <f t="shared" si="23"/>
        <v>0</v>
      </c>
      <c r="M146" s="299">
        <f t="shared" si="16"/>
        <v>0</v>
      </c>
      <c r="N146" s="284">
        <f>D146*H146</f>
        <v>0</v>
      </c>
      <c r="O146" s="284">
        <f>D146*I146</f>
        <v>0</v>
      </c>
      <c r="P146" s="300">
        <f t="shared" si="17"/>
        <v>0</v>
      </c>
      <c r="Q146" s="234" t="s">
        <v>199</v>
      </c>
      <c r="R146" s="235"/>
      <c r="S146" s="259"/>
    </row>
    <row r="147" spans="2:19">
      <c r="B147" s="397"/>
      <c r="C147" s="419"/>
      <c r="D147" s="420"/>
      <c r="E147" s="227">
        <v>2.75</v>
      </c>
      <c r="F147" s="417">
        <v>0.55000000000000004</v>
      </c>
      <c r="G147" s="418"/>
      <c r="H147" s="228"/>
      <c r="I147" s="228"/>
      <c r="J147" s="243">
        <f t="shared" si="15"/>
        <v>0</v>
      </c>
      <c r="K147" s="230">
        <f t="shared" si="22"/>
        <v>0</v>
      </c>
      <c r="L147" s="230">
        <f t="shared" si="23"/>
        <v>0</v>
      </c>
      <c r="M147" s="244">
        <f t="shared" si="16"/>
        <v>0</v>
      </c>
      <c r="N147" s="232">
        <f>D146*H147</f>
        <v>0</v>
      </c>
      <c r="O147" s="232">
        <f>D146*I147</f>
        <v>0</v>
      </c>
      <c r="P147" s="245">
        <f t="shared" si="17"/>
        <v>0</v>
      </c>
      <c r="Q147" s="234"/>
      <c r="R147" s="235" t="s">
        <v>199</v>
      </c>
      <c r="S147" s="259"/>
    </row>
    <row r="148" spans="2:19">
      <c r="B148" s="397"/>
      <c r="C148" s="401">
        <v>140</v>
      </c>
      <c r="D148" s="403">
        <v>5</v>
      </c>
      <c r="E148" s="297">
        <v>1.87</v>
      </c>
      <c r="F148" s="405">
        <v>0.374</v>
      </c>
      <c r="G148" s="406"/>
      <c r="H148" s="228"/>
      <c r="I148" s="228"/>
      <c r="J148" s="298">
        <f t="shared" si="15"/>
        <v>0</v>
      </c>
      <c r="K148" s="282">
        <f t="shared" si="22"/>
        <v>0</v>
      </c>
      <c r="L148" s="282">
        <f t="shared" si="23"/>
        <v>0</v>
      </c>
      <c r="M148" s="299">
        <f t="shared" si="16"/>
        <v>0</v>
      </c>
      <c r="N148" s="284">
        <f>D148*H148</f>
        <v>0</v>
      </c>
      <c r="O148" s="284">
        <f>D148*I148</f>
        <v>0</v>
      </c>
      <c r="P148" s="300">
        <f t="shared" si="17"/>
        <v>0</v>
      </c>
      <c r="Q148" s="234" t="s">
        <v>199</v>
      </c>
      <c r="R148" s="235"/>
      <c r="S148" s="259"/>
    </row>
    <row r="149" spans="2:19">
      <c r="B149" s="427"/>
      <c r="C149" s="421"/>
      <c r="D149" s="420"/>
      <c r="E149" s="227">
        <v>2.75</v>
      </c>
      <c r="F149" s="417">
        <v>0.55000000000000004</v>
      </c>
      <c r="G149" s="418"/>
      <c r="H149" s="228"/>
      <c r="I149" s="228"/>
      <c r="J149" s="243">
        <f t="shared" si="15"/>
        <v>0</v>
      </c>
      <c r="K149" s="230">
        <f t="shared" si="22"/>
        <v>0</v>
      </c>
      <c r="L149" s="230">
        <f t="shared" si="23"/>
        <v>0</v>
      </c>
      <c r="M149" s="244">
        <f t="shared" si="16"/>
        <v>0</v>
      </c>
      <c r="N149" s="232">
        <f>D148*H149</f>
        <v>0</v>
      </c>
      <c r="O149" s="232">
        <f>D148*I149</f>
        <v>0</v>
      </c>
      <c r="P149" s="245">
        <f t="shared" si="17"/>
        <v>0</v>
      </c>
      <c r="Q149" s="234"/>
      <c r="R149" s="235" t="s">
        <v>199</v>
      </c>
      <c r="S149" s="259"/>
    </row>
    <row r="150" spans="2:19">
      <c r="B150" s="427"/>
      <c r="C150" s="401">
        <v>160</v>
      </c>
      <c r="D150" s="403">
        <v>6</v>
      </c>
      <c r="E150" s="297">
        <v>1.87</v>
      </c>
      <c r="F150" s="405">
        <v>0.374</v>
      </c>
      <c r="G150" s="406"/>
      <c r="H150" s="228"/>
      <c r="I150" s="228"/>
      <c r="J150" s="298">
        <f t="shared" si="15"/>
        <v>0</v>
      </c>
      <c r="K150" s="282">
        <f t="shared" si="22"/>
        <v>0</v>
      </c>
      <c r="L150" s="282">
        <f t="shared" si="23"/>
        <v>0</v>
      </c>
      <c r="M150" s="299">
        <f t="shared" si="16"/>
        <v>0</v>
      </c>
      <c r="N150" s="284">
        <f>D150*H150</f>
        <v>0</v>
      </c>
      <c r="O150" s="284">
        <f>D150*I150</f>
        <v>0</v>
      </c>
      <c r="P150" s="300">
        <f t="shared" si="17"/>
        <v>0</v>
      </c>
      <c r="Q150" s="234" t="s">
        <v>199</v>
      </c>
      <c r="R150" s="235"/>
      <c r="S150" s="259"/>
    </row>
    <row r="151" spans="2:19" ht="13.5" thickBot="1">
      <c r="B151" s="410"/>
      <c r="C151" s="402"/>
      <c r="D151" s="404"/>
      <c r="E151" s="269">
        <v>2.75</v>
      </c>
      <c r="F151" s="407">
        <v>0.55000000000000004</v>
      </c>
      <c r="G151" s="408"/>
      <c r="H151" s="263"/>
      <c r="I151" s="263"/>
      <c r="J151" s="264">
        <f t="shared" si="15"/>
        <v>0</v>
      </c>
      <c r="K151" s="265">
        <f t="shared" si="22"/>
        <v>0</v>
      </c>
      <c r="L151" s="265">
        <f t="shared" si="23"/>
        <v>0</v>
      </c>
      <c r="M151" s="266">
        <f t="shared" si="16"/>
        <v>0</v>
      </c>
      <c r="N151" s="267">
        <f>D150*H151</f>
        <v>0</v>
      </c>
      <c r="O151" s="267">
        <f>D150*I151</f>
        <v>0</v>
      </c>
      <c r="P151" s="268">
        <f t="shared" si="17"/>
        <v>0</v>
      </c>
      <c r="Q151" s="216"/>
      <c r="R151" s="217" t="s">
        <v>199</v>
      </c>
      <c r="S151" s="259"/>
    </row>
    <row r="152" spans="2:19">
      <c r="B152" s="409" t="s">
        <v>205</v>
      </c>
      <c r="C152" s="322">
        <v>28</v>
      </c>
      <c r="D152" s="209">
        <v>1</v>
      </c>
      <c r="E152" s="323">
        <v>0.25</v>
      </c>
      <c r="F152" s="411">
        <f>E152*200/1000</f>
        <v>0.05</v>
      </c>
      <c r="G152" s="412"/>
      <c r="H152" s="220"/>
      <c r="I152" s="220"/>
      <c r="J152" s="294">
        <f>H152+I152</f>
        <v>0</v>
      </c>
      <c r="K152" s="272">
        <f t="shared" si="22"/>
        <v>0</v>
      </c>
      <c r="L152" s="272">
        <f t="shared" si="23"/>
        <v>0</v>
      </c>
      <c r="M152" s="295">
        <f>K152+L152</f>
        <v>0</v>
      </c>
      <c r="N152" s="274">
        <f>D152*H152</f>
        <v>0</v>
      </c>
      <c r="O152" s="274">
        <f>D152*I152</f>
        <v>0</v>
      </c>
      <c r="P152" s="296">
        <f t="shared" si="17"/>
        <v>0</v>
      </c>
      <c r="Q152" s="210" t="s">
        <v>199</v>
      </c>
      <c r="R152" s="211"/>
      <c r="S152" s="226">
        <f>IF(J152&gt;0,1,0)</f>
        <v>0</v>
      </c>
    </row>
    <row r="153" spans="2:19">
      <c r="B153" s="397"/>
      <c r="C153" s="321">
        <v>36</v>
      </c>
      <c r="D153" s="236">
        <v>1.3</v>
      </c>
      <c r="E153" s="324">
        <v>0.3</v>
      </c>
      <c r="F153" s="413">
        <f>E153*200/1000</f>
        <v>0.06</v>
      </c>
      <c r="G153" s="414"/>
      <c r="H153" s="228"/>
      <c r="I153" s="228"/>
      <c r="J153" s="298">
        <f>H153+I153</f>
        <v>0</v>
      </c>
      <c r="K153" s="282">
        <f t="shared" si="22"/>
        <v>0</v>
      </c>
      <c r="L153" s="282">
        <f t="shared" si="23"/>
        <v>0</v>
      </c>
      <c r="M153" s="299">
        <f>K153+L153</f>
        <v>0</v>
      </c>
      <c r="N153" s="284">
        <f>D153*H153</f>
        <v>0</v>
      </c>
      <c r="O153" s="284">
        <f>D153*I153</f>
        <v>0</v>
      </c>
      <c r="P153" s="300">
        <f t="shared" si="17"/>
        <v>0</v>
      </c>
      <c r="Q153" s="234" t="s">
        <v>199</v>
      </c>
      <c r="R153" s="235"/>
      <c r="S153" s="226">
        <f>IF(J153&gt;0,1,0)</f>
        <v>0</v>
      </c>
    </row>
    <row r="154" spans="2:19">
      <c r="B154" s="397"/>
      <c r="C154" s="321">
        <v>45</v>
      </c>
      <c r="D154" s="236">
        <v>1.6</v>
      </c>
      <c r="E154" s="324">
        <v>0.35000000000000003</v>
      </c>
      <c r="F154" s="413">
        <f>E154*200/1000</f>
        <v>7.0000000000000007E-2</v>
      </c>
      <c r="G154" s="414"/>
      <c r="H154" s="228"/>
      <c r="I154" s="228"/>
      <c r="J154" s="298">
        <f>H154+I154</f>
        <v>0</v>
      </c>
      <c r="K154" s="282">
        <f t="shared" si="22"/>
        <v>0</v>
      </c>
      <c r="L154" s="282">
        <f t="shared" si="23"/>
        <v>0</v>
      </c>
      <c r="M154" s="299">
        <f>K154+L154</f>
        <v>0</v>
      </c>
      <c r="N154" s="284">
        <f>D154*H154</f>
        <v>0</v>
      </c>
      <c r="O154" s="284">
        <f>D154*I154</f>
        <v>0</v>
      </c>
      <c r="P154" s="300">
        <f t="shared" si="17"/>
        <v>0</v>
      </c>
      <c r="Q154" s="234" t="s">
        <v>199</v>
      </c>
      <c r="R154" s="235"/>
      <c r="S154" s="226">
        <f>IF(J154&gt;0,1,0)</f>
        <v>0</v>
      </c>
    </row>
    <row r="155" spans="2:19" ht="13.5" customHeight="1">
      <c r="B155" s="397"/>
      <c r="C155" s="321">
        <v>56</v>
      </c>
      <c r="D155" s="236">
        <v>2</v>
      </c>
      <c r="E155" s="324">
        <v>0.37999999999999995</v>
      </c>
      <c r="F155" s="413">
        <f>E155*200/1000</f>
        <v>7.5999999999999984E-2</v>
      </c>
      <c r="G155" s="414"/>
      <c r="H155" s="228"/>
      <c r="I155" s="228"/>
      <c r="J155" s="298">
        <f>H155+I155</f>
        <v>0</v>
      </c>
      <c r="K155" s="282">
        <f t="shared" si="22"/>
        <v>0</v>
      </c>
      <c r="L155" s="282">
        <f t="shared" si="23"/>
        <v>0</v>
      </c>
      <c r="M155" s="299">
        <f>K155+L155</f>
        <v>0</v>
      </c>
      <c r="N155" s="284">
        <f>D155*H155</f>
        <v>0</v>
      </c>
      <c r="O155" s="284">
        <f>D155*I155</f>
        <v>0</v>
      </c>
      <c r="P155" s="300">
        <f t="shared" si="17"/>
        <v>0</v>
      </c>
      <c r="Q155" s="234" t="s">
        <v>199</v>
      </c>
      <c r="R155" s="235"/>
      <c r="S155" s="226">
        <f>IF(J155&gt;0,1,0)</f>
        <v>0</v>
      </c>
    </row>
    <row r="156" spans="2:19" ht="13.5" customHeight="1" thickBot="1">
      <c r="B156" s="410"/>
      <c r="C156" s="325">
        <v>71</v>
      </c>
      <c r="D156" s="213">
        <v>2.5</v>
      </c>
      <c r="E156" s="326">
        <v>0.53999999999999992</v>
      </c>
      <c r="F156" s="415">
        <f>E156*200/1000</f>
        <v>0.10799999999999998</v>
      </c>
      <c r="G156" s="416"/>
      <c r="H156" s="263"/>
      <c r="I156" s="263"/>
      <c r="J156" s="327">
        <f>H156+I156</f>
        <v>0</v>
      </c>
      <c r="K156" s="328">
        <f t="shared" si="22"/>
        <v>0</v>
      </c>
      <c r="L156" s="328">
        <f t="shared" si="23"/>
        <v>0</v>
      </c>
      <c r="M156" s="329">
        <f>K156+L156</f>
        <v>0</v>
      </c>
      <c r="N156" s="330">
        <f>D156*H156</f>
        <v>0</v>
      </c>
      <c r="O156" s="330">
        <f>D156*I156</f>
        <v>0</v>
      </c>
      <c r="P156" s="331">
        <f t="shared" si="17"/>
        <v>0</v>
      </c>
      <c r="Q156" s="216" t="s">
        <v>199</v>
      </c>
      <c r="R156" s="217"/>
      <c r="S156" s="226">
        <f>IF(J156&gt;0,1,0)</f>
        <v>0</v>
      </c>
    </row>
    <row r="157" spans="2:19">
      <c r="B157" s="206"/>
      <c r="C157" s="206"/>
      <c r="D157" s="206"/>
      <c r="E157" s="206"/>
      <c r="F157" s="206"/>
      <c r="G157" s="332"/>
      <c r="H157" s="333">
        <f t="shared" ref="H157:P157" si="24">SUM(H14:H156)</f>
        <v>0</v>
      </c>
      <c r="I157" s="333">
        <f t="shared" si="24"/>
        <v>0</v>
      </c>
      <c r="J157" s="333">
        <f t="shared" si="24"/>
        <v>0</v>
      </c>
      <c r="K157" s="332">
        <f t="shared" si="24"/>
        <v>0</v>
      </c>
      <c r="L157" s="332">
        <f t="shared" si="24"/>
        <v>0</v>
      </c>
      <c r="M157" s="334">
        <f t="shared" si="24"/>
        <v>0</v>
      </c>
      <c r="N157" s="335">
        <f t="shared" si="24"/>
        <v>0</v>
      </c>
      <c r="O157" s="335">
        <f t="shared" si="24"/>
        <v>0</v>
      </c>
      <c r="P157" s="335">
        <f t="shared" si="24"/>
        <v>0</v>
      </c>
      <c r="Q157" s="208"/>
      <c r="R157" s="208"/>
      <c r="S157" s="226">
        <f>SUM(S14:S156)</f>
        <v>0</v>
      </c>
    </row>
    <row r="158" spans="2:19">
      <c r="B158" s="206"/>
      <c r="C158" s="206"/>
      <c r="D158" s="206"/>
      <c r="E158" s="206"/>
      <c r="F158" s="206"/>
      <c r="G158" s="332"/>
      <c r="H158" s="332"/>
      <c r="I158" s="332"/>
      <c r="J158" s="333"/>
      <c r="K158" s="334"/>
      <c r="L158" s="334"/>
      <c r="M158" s="336"/>
      <c r="N158" s="337">
        <f>N157/20</f>
        <v>0</v>
      </c>
      <c r="O158" s="208"/>
      <c r="P158" s="337">
        <f>P157/20</f>
        <v>0</v>
      </c>
      <c r="Q158" s="208"/>
    </row>
    <row r="159" spans="2:19" ht="13.5" thickBot="1">
      <c r="B159" s="206"/>
      <c r="C159" s="206"/>
      <c r="D159" s="333"/>
      <c r="E159" s="333"/>
      <c r="F159" s="208"/>
      <c r="G159" s="208"/>
      <c r="H159" s="208"/>
      <c r="I159" s="208"/>
      <c r="J159" s="333"/>
      <c r="K159" s="336"/>
      <c r="L159" s="336"/>
      <c r="M159" s="336"/>
      <c r="N159" s="336"/>
      <c r="O159" s="208"/>
      <c r="P159" s="208"/>
      <c r="Q159" s="208"/>
      <c r="R159" s="208"/>
      <c r="S159" s="208"/>
    </row>
    <row r="160" spans="2:19">
      <c r="B160" s="206"/>
      <c r="C160" s="206"/>
      <c r="D160" s="333"/>
      <c r="E160" s="333"/>
      <c r="F160" s="208"/>
      <c r="G160" s="208"/>
      <c r="H160" s="379" t="s">
        <v>189</v>
      </c>
      <c r="I160" s="382" t="s">
        <v>206</v>
      </c>
      <c r="J160" s="383"/>
      <c r="K160" s="388" t="s">
        <v>207</v>
      </c>
      <c r="L160" s="389"/>
      <c r="M160" s="389"/>
      <c r="N160" s="389"/>
      <c r="O160" s="390"/>
      <c r="P160" s="391" t="s">
        <v>208</v>
      </c>
      <c r="Q160" s="392"/>
      <c r="R160" s="393"/>
      <c r="S160" s="208"/>
    </row>
    <row r="161" spans="2:31" ht="15" customHeight="1">
      <c r="B161" s="206"/>
      <c r="C161" s="206"/>
      <c r="D161" s="333"/>
      <c r="E161" s="333"/>
      <c r="F161" s="208"/>
      <c r="G161" s="208"/>
      <c r="H161" s="380"/>
      <c r="I161" s="384"/>
      <c r="J161" s="385"/>
      <c r="K161" s="397" t="s">
        <v>209</v>
      </c>
      <c r="L161" s="398"/>
      <c r="M161" s="398" t="s">
        <v>210</v>
      </c>
      <c r="N161" s="398"/>
      <c r="O161" s="399" t="s">
        <v>211</v>
      </c>
      <c r="P161" s="394"/>
      <c r="Q161" s="395"/>
      <c r="R161" s="396"/>
    </row>
    <row r="162" spans="2:31" ht="15" customHeight="1" thickBot="1">
      <c r="B162" s="206"/>
      <c r="C162" s="206"/>
      <c r="D162" s="333"/>
      <c r="E162" s="333"/>
      <c r="F162" s="208"/>
      <c r="G162" s="208"/>
      <c r="H162" s="381"/>
      <c r="I162" s="386"/>
      <c r="J162" s="387"/>
      <c r="K162" s="338" t="s">
        <v>212</v>
      </c>
      <c r="L162" s="339" t="s">
        <v>213</v>
      </c>
      <c r="M162" s="246" t="s">
        <v>212</v>
      </c>
      <c r="N162" s="339" t="s">
        <v>213</v>
      </c>
      <c r="O162" s="400"/>
      <c r="P162" s="394"/>
      <c r="Q162" s="395"/>
      <c r="R162" s="396"/>
    </row>
    <row r="163" spans="2:31" ht="21" customHeight="1" thickBot="1">
      <c r="B163" s="369" t="s">
        <v>214</v>
      </c>
      <c r="C163" s="370"/>
      <c r="D163" s="370"/>
      <c r="E163" s="370"/>
      <c r="F163" s="370"/>
      <c r="G163" s="371"/>
      <c r="H163" s="340" t="str">
        <f>IF(J157&gt;12,"×","〇")</f>
        <v>〇</v>
      </c>
      <c r="I163" s="369" t="str">
        <f>IF(M157&gt;2.8,"×","〇")</f>
        <v>〇</v>
      </c>
      <c r="J163" s="371"/>
      <c r="K163" s="341" t="str">
        <f>IF(S157=0,IF(P158&lt;0.5,"×","〇"),IF(P158&lt;0.8,"×","〇"))</f>
        <v>×</v>
      </c>
      <c r="L163" s="342" t="str">
        <f>IF(P158&gt;2,"×","〇")</f>
        <v>〇</v>
      </c>
      <c r="M163" s="343" t="str">
        <f>IF(S157=0,IF(P158&lt;0.5,"×","〇"),IF(P158&lt;0.8,"×","〇"))</f>
        <v>×</v>
      </c>
      <c r="N163" s="342" t="str">
        <f>IF(N158&gt;1.3,"×","〇")</f>
        <v>〇</v>
      </c>
      <c r="O163" s="344" t="str">
        <f>IF(AND(H163="〇",I163="〇",K163="〇",L163="〇",M163="〇",N163="〇"),"〇","×")</f>
        <v>×</v>
      </c>
      <c r="P163" s="372" t="str">
        <f>IF(O163="×","－",M172)</f>
        <v>－</v>
      </c>
      <c r="Q163" s="373"/>
      <c r="R163" s="374"/>
    </row>
    <row r="164" spans="2:31">
      <c r="B164" s="206"/>
      <c r="C164" s="206"/>
      <c r="D164" s="206"/>
      <c r="E164" s="206"/>
      <c r="F164" s="206"/>
      <c r="G164" s="206"/>
      <c r="H164" s="206"/>
      <c r="I164" s="206"/>
      <c r="J164" s="206"/>
      <c r="K164" s="206"/>
      <c r="L164" s="206"/>
      <c r="M164" s="206"/>
      <c r="N164" s="206"/>
      <c r="O164" s="208"/>
      <c r="P164" s="208"/>
      <c r="Q164" s="208"/>
      <c r="T164" s="345"/>
      <c r="U164" s="200"/>
      <c r="V164" s="200"/>
      <c r="W164" s="200"/>
      <c r="X164" s="346"/>
      <c r="Y164" s="346"/>
      <c r="Z164" s="346"/>
      <c r="AA164" s="346"/>
      <c r="AB164" s="346"/>
      <c r="AC164" s="346"/>
      <c r="AD164" s="346"/>
      <c r="AE164" s="346"/>
    </row>
    <row r="165" spans="2:31" ht="13.5" thickBot="1">
      <c r="B165" s="206" t="s">
        <v>215</v>
      </c>
      <c r="C165" s="206"/>
      <c r="D165" s="206"/>
      <c r="E165" s="206"/>
      <c r="F165" s="206"/>
      <c r="G165" s="206"/>
      <c r="H165" s="206"/>
      <c r="I165" s="206"/>
      <c r="J165" s="206"/>
      <c r="K165" s="206"/>
      <c r="L165" s="206"/>
      <c r="M165" s="206"/>
      <c r="N165" s="206"/>
      <c r="O165" s="208"/>
      <c r="P165" s="208"/>
      <c r="Q165" s="208"/>
      <c r="T165" s="345"/>
      <c r="U165" s="346"/>
      <c r="V165" s="200"/>
      <c r="W165" s="200"/>
      <c r="X165" s="200"/>
      <c r="Y165" s="200"/>
      <c r="Z165" s="200"/>
      <c r="AA165" s="200"/>
      <c r="AB165" s="346"/>
      <c r="AC165" s="346"/>
      <c r="AD165" s="346"/>
      <c r="AE165" s="346"/>
    </row>
    <row r="166" spans="2:31">
      <c r="B166" s="375" t="s">
        <v>216</v>
      </c>
      <c r="C166" s="376"/>
      <c r="D166" s="377"/>
      <c r="E166" s="347"/>
      <c r="F166" s="206"/>
      <c r="K166" s="348" t="s">
        <v>217</v>
      </c>
      <c r="L166" s="349"/>
      <c r="M166" s="206"/>
      <c r="N166" s="206"/>
      <c r="O166" s="208"/>
      <c r="P166" s="208"/>
      <c r="Q166" s="208"/>
      <c r="T166" s="345"/>
      <c r="U166" s="346"/>
      <c r="V166" s="346"/>
      <c r="W166" s="346"/>
      <c r="X166" s="346"/>
      <c r="Y166" s="346"/>
      <c r="Z166" s="346"/>
      <c r="AA166" s="200"/>
      <c r="AB166" s="346"/>
      <c r="AC166" s="200"/>
      <c r="AD166" s="200"/>
      <c r="AE166" s="346"/>
    </row>
    <row r="167" spans="2:31" ht="13.5" thickBot="1">
      <c r="B167" s="350">
        <v>1</v>
      </c>
      <c r="C167" s="351"/>
      <c r="D167" s="352" t="s">
        <v>218</v>
      </c>
      <c r="E167" s="353"/>
      <c r="F167" s="206"/>
      <c r="K167" s="354" t="e">
        <f>IF(I163="×","-",(P163-B167)*1000/100)</f>
        <v>#VALUE!</v>
      </c>
      <c r="L167" s="352" t="s">
        <v>219</v>
      </c>
      <c r="M167" s="206"/>
      <c r="N167" s="206"/>
      <c r="O167" s="208"/>
      <c r="P167" s="208"/>
      <c r="Q167" s="208"/>
      <c r="T167" s="345"/>
      <c r="U167" s="346"/>
      <c r="V167" s="200"/>
      <c r="W167" s="200"/>
      <c r="X167" s="200"/>
      <c r="Y167" s="200"/>
      <c r="Z167" s="200"/>
      <c r="AA167" s="346"/>
      <c r="AB167" s="346"/>
      <c r="AC167" s="346"/>
      <c r="AD167" s="346"/>
      <c r="AE167" s="346"/>
    </row>
    <row r="168" spans="2:31">
      <c r="B168" s="206" t="s">
        <v>220</v>
      </c>
      <c r="C168" s="206"/>
      <c r="D168" s="206"/>
      <c r="E168" s="206"/>
      <c r="F168" s="206"/>
      <c r="G168" s="206"/>
      <c r="H168" s="206"/>
      <c r="I168" s="206"/>
      <c r="J168" s="206"/>
      <c r="K168" s="206" t="s">
        <v>221</v>
      </c>
      <c r="L168" s="206"/>
      <c r="M168" s="206"/>
      <c r="N168" s="206"/>
      <c r="O168" s="208"/>
      <c r="P168" s="208"/>
      <c r="Q168" s="208"/>
      <c r="T168" s="345"/>
      <c r="U168" s="346"/>
      <c r="V168" s="346"/>
      <c r="W168" s="346"/>
      <c r="X168" s="346"/>
      <c r="Y168" s="346"/>
      <c r="Z168" s="346"/>
      <c r="AA168" s="200"/>
      <c r="AB168" s="346"/>
      <c r="AC168" s="200"/>
      <c r="AD168" s="200"/>
      <c r="AE168" s="346"/>
    </row>
    <row r="169" spans="2:31" ht="15" customHeight="1">
      <c r="B169" s="206"/>
      <c r="C169" s="206"/>
      <c r="D169" s="206"/>
      <c r="E169" s="206"/>
      <c r="F169" s="206"/>
      <c r="G169" s="206"/>
      <c r="H169" s="206"/>
      <c r="I169" s="206"/>
      <c r="J169" s="206"/>
      <c r="K169" s="206"/>
      <c r="L169" s="206"/>
      <c r="M169" s="206"/>
      <c r="N169" s="206"/>
      <c r="O169" s="208"/>
      <c r="P169" s="208"/>
      <c r="Q169" s="208"/>
    </row>
    <row r="170" spans="2:31" ht="15" customHeight="1" thickBot="1">
      <c r="B170" s="206"/>
      <c r="C170" s="206"/>
      <c r="D170" s="206"/>
      <c r="E170" s="206"/>
      <c r="F170" s="206"/>
      <c r="G170" s="206" t="s">
        <v>222</v>
      </c>
      <c r="H170" s="206"/>
      <c r="I170" s="206"/>
      <c r="J170" s="206" t="s">
        <v>223</v>
      </c>
      <c r="K170" s="206"/>
      <c r="L170" s="208"/>
      <c r="M170" s="208" t="s">
        <v>223</v>
      </c>
      <c r="N170" s="208"/>
    </row>
    <row r="171" spans="2:31" ht="15" customHeight="1">
      <c r="B171" s="355"/>
      <c r="C171" s="356"/>
      <c r="D171" s="357"/>
      <c r="E171" s="358"/>
      <c r="F171" s="378"/>
      <c r="G171" s="355"/>
      <c r="H171" s="357"/>
      <c r="I171" s="378" t="s">
        <v>224</v>
      </c>
      <c r="J171" s="355" t="s">
        <v>225</v>
      </c>
      <c r="K171" s="357"/>
      <c r="L171" s="378" t="s">
        <v>226</v>
      </c>
      <c r="M171" s="359" t="s">
        <v>227</v>
      </c>
      <c r="N171" s="360"/>
    </row>
    <row r="172" spans="2:31" ht="15" customHeight="1" thickBot="1">
      <c r="B172" s="361"/>
      <c r="C172" s="362"/>
      <c r="D172" s="363"/>
      <c r="E172" s="358"/>
      <c r="F172" s="378"/>
      <c r="G172" s="361">
        <v>2.8</v>
      </c>
      <c r="H172" s="363" t="s">
        <v>218</v>
      </c>
      <c r="I172" s="378"/>
      <c r="J172" s="364">
        <f>ROUNDUP(M157,1)</f>
        <v>0</v>
      </c>
      <c r="K172" s="363" t="s">
        <v>218</v>
      </c>
      <c r="L172" s="378"/>
      <c r="M172" s="365">
        <f>G172-J172</f>
        <v>2.8</v>
      </c>
      <c r="N172" s="366" t="s">
        <v>218</v>
      </c>
    </row>
    <row r="173" spans="2:31" ht="15" customHeight="1">
      <c r="B173" s="206"/>
      <c r="C173" s="206"/>
      <c r="D173" s="206"/>
      <c r="E173" s="206"/>
      <c r="F173" s="206"/>
      <c r="G173" s="206"/>
      <c r="H173" s="206"/>
      <c r="I173" s="206"/>
      <c r="J173" s="206"/>
      <c r="K173" s="206"/>
      <c r="L173" s="208"/>
      <c r="M173" s="367" t="s">
        <v>228</v>
      </c>
    </row>
    <row r="174" spans="2:31" ht="15" customHeight="1">
      <c r="B174" s="206"/>
      <c r="C174" s="206"/>
      <c r="D174" s="206"/>
      <c r="E174" s="206"/>
      <c r="F174" s="206"/>
      <c r="G174" s="206"/>
      <c r="H174" s="206"/>
      <c r="I174" s="206"/>
      <c r="J174" s="206"/>
      <c r="K174" s="206"/>
      <c r="L174" s="206"/>
      <c r="M174" s="206"/>
      <c r="N174" s="208"/>
      <c r="O174" s="208"/>
      <c r="P174" s="208"/>
      <c r="Q174" s="199"/>
    </row>
    <row r="175" spans="2:31" ht="15" customHeight="1">
      <c r="B175" s="206"/>
      <c r="C175" s="206"/>
      <c r="D175" s="206"/>
      <c r="E175" s="206"/>
      <c r="F175" s="206"/>
      <c r="G175" s="206"/>
      <c r="H175" s="206"/>
      <c r="I175" s="206"/>
      <c r="J175" s="206"/>
      <c r="K175" s="206"/>
      <c r="L175" s="206"/>
      <c r="M175" s="206"/>
      <c r="N175" s="206"/>
      <c r="O175" s="208"/>
      <c r="P175" s="208"/>
      <c r="Q175" s="208"/>
    </row>
    <row r="176" spans="2:31">
      <c r="B176" s="206"/>
      <c r="C176" s="206"/>
      <c r="D176" s="206"/>
      <c r="E176" s="206"/>
      <c r="F176" s="206"/>
      <c r="G176" s="206"/>
      <c r="H176" s="206"/>
      <c r="I176" s="206"/>
      <c r="J176" s="206"/>
      <c r="K176" s="206"/>
      <c r="L176" s="206"/>
      <c r="M176" s="206"/>
      <c r="N176" s="206"/>
      <c r="O176" s="208"/>
      <c r="P176" s="208"/>
      <c r="Q176" s="208"/>
    </row>
    <row r="177" spans="2:17">
      <c r="B177" s="206"/>
      <c r="C177" s="206"/>
      <c r="D177" s="206"/>
      <c r="E177" s="206"/>
      <c r="F177" s="206"/>
      <c r="G177" s="206"/>
      <c r="H177" s="206"/>
      <c r="I177" s="206"/>
      <c r="J177" s="206"/>
      <c r="K177" s="206"/>
      <c r="L177" s="206"/>
      <c r="M177" s="206"/>
      <c r="N177" s="206"/>
      <c r="P177" s="208"/>
      <c r="Q177" s="208"/>
    </row>
    <row r="178" spans="2:17">
      <c r="Q178" s="208"/>
    </row>
  </sheetData>
  <mergeCells count="317">
    <mergeCell ref="B2:G3"/>
    <mergeCell ref="Q7:Q8"/>
    <mergeCell ref="R7:R8"/>
    <mergeCell ref="B12:B13"/>
    <mergeCell ref="C12:C13"/>
    <mergeCell ref="D12:D13"/>
    <mergeCell ref="E12:E13"/>
    <mergeCell ref="F12:G13"/>
    <mergeCell ref="H12:J12"/>
    <mergeCell ref="K12:M12"/>
    <mergeCell ref="N12:P12"/>
    <mergeCell ref="Q12:R12"/>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F49:G49"/>
    <mergeCell ref="C42:C43"/>
    <mergeCell ref="D42:D43"/>
    <mergeCell ref="F42:G42"/>
    <mergeCell ref="F43:G43"/>
    <mergeCell ref="C44:C45"/>
    <mergeCell ref="D44:D45"/>
    <mergeCell ref="F44:G44"/>
    <mergeCell ref="F45:G45"/>
    <mergeCell ref="C50:C51"/>
    <mergeCell ref="D50:D51"/>
    <mergeCell ref="F50:G50"/>
    <mergeCell ref="F51:G51"/>
    <mergeCell ref="C52:C53"/>
    <mergeCell ref="D52:D53"/>
    <mergeCell ref="F52:G52"/>
    <mergeCell ref="F53:G53"/>
    <mergeCell ref="D58:D59"/>
    <mergeCell ref="F58:G58"/>
    <mergeCell ref="F59:G59"/>
    <mergeCell ref="C54:C55"/>
    <mergeCell ref="D54:D55"/>
    <mergeCell ref="F54:G54"/>
    <mergeCell ref="F55:G55"/>
    <mergeCell ref="B62:B65"/>
    <mergeCell ref="C62:C63"/>
    <mergeCell ref="D62:D63"/>
    <mergeCell ref="F62:G62"/>
    <mergeCell ref="F63:G63"/>
    <mergeCell ref="C64:C65"/>
    <mergeCell ref="D64:D65"/>
    <mergeCell ref="F64:G64"/>
    <mergeCell ref="F65:G65"/>
    <mergeCell ref="B56:B61"/>
    <mergeCell ref="C56:C57"/>
    <mergeCell ref="D56:D57"/>
    <mergeCell ref="F56:G56"/>
    <mergeCell ref="F57:G57"/>
    <mergeCell ref="C58:C59"/>
    <mergeCell ref="C60:C61"/>
    <mergeCell ref="D60:D61"/>
    <mergeCell ref="F60:G60"/>
    <mergeCell ref="F61:G61"/>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F92:G92"/>
    <mergeCell ref="F93:G93"/>
    <mergeCell ref="C86:C87"/>
    <mergeCell ref="D86:D87"/>
    <mergeCell ref="F86:G86"/>
    <mergeCell ref="F87:G87"/>
    <mergeCell ref="C88:C89"/>
    <mergeCell ref="D88:D89"/>
    <mergeCell ref="F88:G88"/>
    <mergeCell ref="F89:G89"/>
    <mergeCell ref="C94:C95"/>
    <mergeCell ref="D94:D95"/>
    <mergeCell ref="F94:G94"/>
    <mergeCell ref="F95:G95"/>
    <mergeCell ref="B96:B113"/>
    <mergeCell ref="C96:C97"/>
    <mergeCell ref="D96:D97"/>
    <mergeCell ref="F96:G96"/>
    <mergeCell ref="F97:G97"/>
    <mergeCell ref="C98:C99"/>
    <mergeCell ref="C102:C103"/>
    <mergeCell ref="D102:D103"/>
    <mergeCell ref="F102:G102"/>
    <mergeCell ref="F103:G103"/>
    <mergeCell ref="C104:C105"/>
    <mergeCell ref="D104:D105"/>
    <mergeCell ref="F104:G104"/>
    <mergeCell ref="F105:G105"/>
    <mergeCell ref="D98:D99"/>
    <mergeCell ref="F98:G98"/>
    <mergeCell ref="F99:G99"/>
    <mergeCell ref="C100:C101"/>
    <mergeCell ref="D100:D101"/>
    <mergeCell ref="F100:G100"/>
    <mergeCell ref="F101:G101"/>
    <mergeCell ref="C110:C111"/>
    <mergeCell ref="D110:D111"/>
    <mergeCell ref="F110:G110"/>
    <mergeCell ref="F111:G111"/>
    <mergeCell ref="C112:C113"/>
    <mergeCell ref="D112:D113"/>
    <mergeCell ref="F112:G112"/>
    <mergeCell ref="F113:G113"/>
    <mergeCell ref="C106:C107"/>
    <mergeCell ref="D106:D107"/>
    <mergeCell ref="F106:G106"/>
    <mergeCell ref="F107:G107"/>
    <mergeCell ref="C108:C109"/>
    <mergeCell ref="D108:D109"/>
    <mergeCell ref="F108:G108"/>
    <mergeCell ref="F109:G109"/>
    <mergeCell ref="B114:B133"/>
    <mergeCell ref="C114:C115"/>
    <mergeCell ref="D114:D115"/>
    <mergeCell ref="F114:G114"/>
    <mergeCell ref="F115:G115"/>
    <mergeCell ref="C116:C117"/>
    <mergeCell ref="D116:D117"/>
    <mergeCell ref="F116:G116"/>
    <mergeCell ref="F117:G117"/>
    <mergeCell ref="C118:C119"/>
    <mergeCell ref="C122:C123"/>
    <mergeCell ref="D122:D123"/>
    <mergeCell ref="F122:G122"/>
    <mergeCell ref="F123:G123"/>
    <mergeCell ref="C124:C125"/>
    <mergeCell ref="D124:D125"/>
    <mergeCell ref="F124:G124"/>
    <mergeCell ref="F125:G125"/>
    <mergeCell ref="D118:D119"/>
    <mergeCell ref="F118:G118"/>
    <mergeCell ref="F119:G119"/>
    <mergeCell ref="C120:C121"/>
    <mergeCell ref="D120:D121"/>
    <mergeCell ref="F120:G120"/>
    <mergeCell ref="F121:G121"/>
    <mergeCell ref="C130:C131"/>
    <mergeCell ref="D130:D131"/>
    <mergeCell ref="F130:G130"/>
    <mergeCell ref="F131:G131"/>
    <mergeCell ref="C132:C133"/>
    <mergeCell ref="D132:D133"/>
    <mergeCell ref="F132:G132"/>
    <mergeCell ref="F133:G133"/>
    <mergeCell ref="C126:C127"/>
    <mergeCell ref="D126:D127"/>
    <mergeCell ref="F126:G126"/>
    <mergeCell ref="F127:G127"/>
    <mergeCell ref="C128:C129"/>
    <mergeCell ref="D128:D129"/>
    <mergeCell ref="F128:G128"/>
    <mergeCell ref="F129:G129"/>
    <mergeCell ref="D138:D139"/>
    <mergeCell ref="F138:G138"/>
    <mergeCell ref="F139:G139"/>
    <mergeCell ref="C140:C141"/>
    <mergeCell ref="D140:D141"/>
    <mergeCell ref="F140:G140"/>
    <mergeCell ref="F141:G141"/>
    <mergeCell ref="B134:B151"/>
    <mergeCell ref="C134:C135"/>
    <mergeCell ref="D134:D135"/>
    <mergeCell ref="F134:G134"/>
    <mergeCell ref="F135:G135"/>
    <mergeCell ref="C136:C137"/>
    <mergeCell ref="D136:D137"/>
    <mergeCell ref="F136:G136"/>
    <mergeCell ref="F137:G137"/>
    <mergeCell ref="C138:C139"/>
    <mergeCell ref="C146:C147"/>
    <mergeCell ref="D146:D147"/>
    <mergeCell ref="F146:G146"/>
    <mergeCell ref="F147:G147"/>
    <mergeCell ref="C148:C149"/>
    <mergeCell ref="D148:D149"/>
    <mergeCell ref="F148:G148"/>
    <mergeCell ref="F149:G149"/>
    <mergeCell ref="C142:C143"/>
    <mergeCell ref="D142:D143"/>
    <mergeCell ref="F142:G142"/>
    <mergeCell ref="F143:G143"/>
    <mergeCell ref="C144:C145"/>
    <mergeCell ref="D144:D145"/>
    <mergeCell ref="F144:G144"/>
    <mergeCell ref="F145:G145"/>
    <mergeCell ref="C150:C151"/>
    <mergeCell ref="D150:D151"/>
    <mergeCell ref="F150:G150"/>
    <mergeCell ref="F151:G151"/>
    <mergeCell ref="B152:B156"/>
    <mergeCell ref="F152:G152"/>
    <mergeCell ref="F153:G153"/>
    <mergeCell ref="F154:G154"/>
    <mergeCell ref="F155:G155"/>
    <mergeCell ref="F156:G156"/>
    <mergeCell ref="B163:G163"/>
    <mergeCell ref="I163:J163"/>
    <mergeCell ref="P163:R163"/>
    <mergeCell ref="B166:D166"/>
    <mergeCell ref="F171:F172"/>
    <mergeCell ref="I171:I172"/>
    <mergeCell ref="L171:L172"/>
    <mergeCell ref="H160:H162"/>
    <mergeCell ref="I160:J162"/>
    <mergeCell ref="K160:O160"/>
    <mergeCell ref="P160:R162"/>
    <mergeCell ref="K161:L161"/>
    <mergeCell ref="M161:N161"/>
    <mergeCell ref="O161:O162"/>
  </mergeCells>
  <phoneticPr fontId="1"/>
  <dataValidations count="1">
    <dataValidation type="decimal" operator="lessThanOrEqual" allowBlank="1" showInputMessage="1" showErrorMessage="1" error="負荷オーバーです" sqref="B167:C167 IX167:IY167 ST167:SU167 ACP167:ACQ167 AML167:AMM167 AWH167:AWI167 BGD167:BGE167 BPZ167:BQA167 BZV167:BZW167 CJR167:CJS167 CTN167:CTO167 DDJ167:DDK167 DNF167:DNG167 DXB167:DXC167 EGX167:EGY167 EQT167:EQU167 FAP167:FAQ167 FKL167:FKM167 FUH167:FUI167 GED167:GEE167 GNZ167:GOA167 GXV167:GXW167 HHR167:HHS167 HRN167:HRO167 IBJ167:IBK167 ILF167:ILG167 IVB167:IVC167 JEX167:JEY167 JOT167:JOU167 JYP167:JYQ167 KIL167:KIM167 KSH167:KSI167 LCD167:LCE167 LLZ167:LMA167 LVV167:LVW167 MFR167:MFS167 MPN167:MPO167 MZJ167:MZK167 NJF167:NJG167 NTB167:NTC167 OCX167:OCY167 OMT167:OMU167 OWP167:OWQ167 PGL167:PGM167 PQH167:PQI167 QAD167:QAE167 QJZ167:QKA167 QTV167:QTW167 RDR167:RDS167 RNN167:RNO167 RXJ167:RXK167 SHF167:SHG167 SRB167:SRC167 TAX167:TAY167 TKT167:TKU167 TUP167:TUQ167 UEL167:UEM167 UOH167:UOI167 UYD167:UYE167 VHZ167:VIA167 VRV167:VRW167 WBR167:WBS167 WLN167:WLO167 WVJ167:WVK167 B65703:C65703 IX65703:IY65703 ST65703:SU65703 ACP65703:ACQ65703 AML65703:AMM65703 AWH65703:AWI65703 BGD65703:BGE65703 BPZ65703:BQA65703 BZV65703:BZW65703 CJR65703:CJS65703 CTN65703:CTO65703 DDJ65703:DDK65703 DNF65703:DNG65703 DXB65703:DXC65703 EGX65703:EGY65703 EQT65703:EQU65703 FAP65703:FAQ65703 FKL65703:FKM65703 FUH65703:FUI65703 GED65703:GEE65703 GNZ65703:GOA65703 GXV65703:GXW65703 HHR65703:HHS65703 HRN65703:HRO65703 IBJ65703:IBK65703 ILF65703:ILG65703 IVB65703:IVC65703 JEX65703:JEY65703 JOT65703:JOU65703 JYP65703:JYQ65703 KIL65703:KIM65703 KSH65703:KSI65703 LCD65703:LCE65703 LLZ65703:LMA65703 LVV65703:LVW65703 MFR65703:MFS65703 MPN65703:MPO65703 MZJ65703:MZK65703 NJF65703:NJG65703 NTB65703:NTC65703 OCX65703:OCY65703 OMT65703:OMU65703 OWP65703:OWQ65703 PGL65703:PGM65703 PQH65703:PQI65703 QAD65703:QAE65703 QJZ65703:QKA65703 QTV65703:QTW65703 RDR65703:RDS65703 RNN65703:RNO65703 RXJ65703:RXK65703 SHF65703:SHG65703 SRB65703:SRC65703 TAX65703:TAY65703 TKT65703:TKU65703 TUP65703:TUQ65703 UEL65703:UEM65703 UOH65703:UOI65703 UYD65703:UYE65703 VHZ65703:VIA65703 VRV65703:VRW65703 WBR65703:WBS65703 WLN65703:WLO65703 WVJ65703:WVK65703 B131239:C131239 IX131239:IY131239 ST131239:SU131239 ACP131239:ACQ131239 AML131239:AMM131239 AWH131239:AWI131239 BGD131239:BGE131239 BPZ131239:BQA131239 BZV131239:BZW131239 CJR131239:CJS131239 CTN131239:CTO131239 DDJ131239:DDK131239 DNF131239:DNG131239 DXB131239:DXC131239 EGX131239:EGY131239 EQT131239:EQU131239 FAP131239:FAQ131239 FKL131239:FKM131239 FUH131239:FUI131239 GED131239:GEE131239 GNZ131239:GOA131239 GXV131239:GXW131239 HHR131239:HHS131239 HRN131239:HRO131239 IBJ131239:IBK131239 ILF131239:ILG131239 IVB131239:IVC131239 JEX131239:JEY131239 JOT131239:JOU131239 JYP131239:JYQ131239 KIL131239:KIM131239 KSH131239:KSI131239 LCD131239:LCE131239 LLZ131239:LMA131239 LVV131239:LVW131239 MFR131239:MFS131239 MPN131239:MPO131239 MZJ131239:MZK131239 NJF131239:NJG131239 NTB131239:NTC131239 OCX131239:OCY131239 OMT131239:OMU131239 OWP131239:OWQ131239 PGL131239:PGM131239 PQH131239:PQI131239 QAD131239:QAE131239 QJZ131239:QKA131239 QTV131239:QTW131239 RDR131239:RDS131239 RNN131239:RNO131239 RXJ131239:RXK131239 SHF131239:SHG131239 SRB131239:SRC131239 TAX131239:TAY131239 TKT131239:TKU131239 TUP131239:TUQ131239 UEL131239:UEM131239 UOH131239:UOI131239 UYD131239:UYE131239 VHZ131239:VIA131239 VRV131239:VRW131239 WBR131239:WBS131239 WLN131239:WLO131239 WVJ131239:WVK131239 B196775:C196775 IX196775:IY196775 ST196775:SU196775 ACP196775:ACQ196775 AML196775:AMM196775 AWH196775:AWI196775 BGD196775:BGE196775 BPZ196775:BQA196775 BZV196775:BZW196775 CJR196775:CJS196775 CTN196775:CTO196775 DDJ196775:DDK196775 DNF196775:DNG196775 DXB196775:DXC196775 EGX196775:EGY196775 EQT196775:EQU196775 FAP196775:FAQ196775 FKL196775:FKM196775 FUH196775:FUI196775 GED196775:GEE196775 GNZ196775:GOA196775 GXV196775:GXW196775 HHR196775:HHS196775 HRN196775:HRO196775 IBJ196775:IBK196775 ILF196775:ILG196775 IVB196775:IVC196775 JEX196775:JEY196775 JOT196775:JOU196775 JYP196775:JYQ196775 KIL196775:KIM196775 KSH196775:KSI196775 LCD196775:LCE196775 LLZ196775:LMA196775 LVV196775:LVW196775 MFR196775:MFS196775 MPN196775:MPO196775 MZJ196775:MZK196775 NJF196775:NJG196775 NTB196775:NTC196775 OCX196775:OCY196775 OMT196775:OMU196775 OWP196775:OWQ196775 PGL196775:PGM196775 PQH196775:PQI196775 QAD196775:QAE196775 QJZ196775:QKA196775 QTV196775:QTW196775 RDR196775:RDS196775 RNN196775:RNO196775 RXJ196775:RXK196775 SHF196775:SHG196775 SRB196775:SRC196775 TAX196775:TAY196775 TKT196775:TKU196775 TUP196775:TUQ196775 UEL196775:UEM196775 UOH196775:UOI196775 UYD196775:UYE196775 VHZ196775:VIA196775 VRV196775:VRW196775 WBR196775:WBS196775 WLN196775:WLO196775 WVJ196775:WVK196775 B262311:C262311 IX262311:IY262311 ST262311:SU262311 ACP262311:ACQ262311 AML262311:AMM262311 AWH262311:AWI262311 BGD262311:BGE262311 BPZ262311:BQA262311 BZV262311:BZW262311 CJR262311:CJS262311 CTN262311:CTO262311 DDJ262311:DDK262311 DNF262311:DNG262311 DXB262311:DXC262311 EGX262311:EGY262311 EQT262311:EQU262311 FAP262311:FAQ262311 FKL262311:FKM262311 FUH262311:FUI262311 GED262311:GEE262311 GNZ262311:GOA262311 GXV262311:GXW262311 HHR262311:HHS262311 HRN262311:HRO262311 IBJ262311:IBK262311 ILF262311:ILG262311 IVB262311:IVC262311 JEX262311:JEY262311 JOT262311:JOU262311 JYP262311:JYQ262311 KIL262311:KIM262311 KSH262311:KSI262311 LCD262311:LCE262311 LLZ262311:LMA262311 LVV262311:LVW262311 MFR262311:MFS262311 MPN262311:MPO262311 MZJ262311:MZK262311 NJF262311:NJG262311 NTB262311:NTC262311 OCX262311:OCY262311 OMT262311:OMU262311 OWP262311:OWQ262311 PGL262311:PGM262311 PQH262311:PQI262311 QAD262311:QAE262311 QJZ262311:QKA262311 QTV262311:QTW262311 RDR262311:RDS262311 RNN262311:RNO262311 RXJ262311:RXK262311 SHF262311:SHG262311 SRB262311:SRC262311 TAX262311:TAY262311 TKT262311:TKU262311 TUP262311:TUQ262311 UEL262311:UEM262311 UOH262311:UOI262311 UYD262311:UYE262311 VHZ262311:VIA262311 VRV262311:VRW262311 WBR262311:WBS262311 WLN262311:WLO262311 WVJ262311:WVK262311 B327847:C327847 IX327847:IY327847 ST327847:SU327847 ACP327847:ACQ327847 AML327847:AMM327847 AWH327847:AWI327847 BGD327847:BGE327847 BPZ327847:BQA327847 BZV327847:BZW327847 CJR327847:CJS327847 CTN327847:CTO327847 DDJ327847:DDK327847 DNF327847:DNG327847 DXB327847:DXC327847 EGX327847:EGY327847 EQT327847:EQU327847 FAP327847:FAQ327847 FKL327847:FKM327847 FUH327847:FUI327847 GED327847:GEE327847 GNZ327847:GOA327847 GXV327847:GXW327847 HHR327847:HHS327847 HRN327847:HRO327847 IBJ327847:IBK327847 ILF327847:ILG327847 IVB327847:IVC327847 JEX327847:JEY327847 JOT327847:JOU327847 JYP327847:JYQ327847 KIL327847:KIM327847 KSH327847:KSI327847 LCD327847:LCE327847 LLZ327847:LMA327847 LVV327847:LVW327847 MFR327847:MFS327847 MPN327847:MPO327847 MZJ327847:MZK327847 NJF327847:NJG327847 NTB327847:NTC327847 OCX327847:OCY327847 OMT327847:OMU327847 OWP327847:OWQ327847 PGL327847:PGM327847 PQH327847:PQI327847 QAD327847:QAE327847 QJZ327847:QKA327847 QTV327847:QTW327847 RDR327847:RDS327847 RNN327847:RNO327847 RXJ327847:RXK327847 SHF327847:SHG327847 SRB327847:SRC327847 TAX327847:TAY327847 TKT327847:TKU327847 TUP327847:TUQ327847 UEL327847:UEM327847 UOH327847:UOI327847 UYD327847:UYE327847 VHZ327847:VIA327847 VRV327847:VRW327847 WBR327847:WBS327847 WLN327847:WLO327847 WVJ327847:WVK327847 B393383:C393383 IX393383:IY393383 ST393383:SU393383 ACP393383:ACQ393383 AML393383:AMM393383 AWH393383:AWI393383 BGD393383:BGE393383 BPZ393383:BQA393383 BZV393383:BZW393383 CJR393383:CJS393383 CTN393383:CTO393383 DDJ393383:DDK393383 DNF393383:DNG393383 DXB393383:DXC393383 EGX393383:EGY393383 EQT393383:EQU393383 FAP393383:FAQ393383 FKL393383:FKM393383 FUH393383:FUI393383 GED393383:GEE393383 GNZ393383:GOA393383 GXV393383:GXW393383 HHR393383:HHS393383 HRN393383:HRO393383 IBJ393383:IBK393383 ILF393383:ILG393383 IVB393383:IVC393383 JEX393383:JEY393383 JOT393383:JOU393383 JYP393383:JYQ393383 KIL393383:KIM393383 KSH393383:KSI393383 LCD393383:LCE393383 LLZ393383:LMA393383 LVV393383:LVW393383 MFR393383:MFS393383 MPN393383:MPO393383 MZJ393383:MZK393383 NJF393383:NJG393383 NTB393383:NTC393383 OCX393383:OCY393383 OMT393383:OMU393383 OWP393383:OWQ393383 PGL393383:PGM393383 PQH393383:PQI393383 QAD393383:QAE393383 QJZ393383:QKA393383 QTV393383:QTW393383 RDR393383:RDS393383 RNN393383:RNO393383 RXJ393383:RXK393383 SHF393383:SHG393383 SRB393383:SRC393383 TAX393383:TAY393383 TKT393383:TKU393383 TUP393383:TUQ393383 UEL393383:UEM393383 UOH393383:UOI393383 UYD393383:UYE393383 VHZ393383:VIA393383 VRV393383:VRW393383 WBR393383:WBS393383 WLN393383:WLO393383 WVJ393383:WVK393383 B458919:C458919 IX458919:IY458919 ST458919:SU458919 ACP458919:ACQ458919 AML458919:AMM458919 AWH458919:AWI458919 BGD458919:BGE458919 BPZ458919:BQA458919 BZV458919:BZW458919 CJR458919:CJS458919 CTN458919:CTO458919 DDJ458919:DDK458919 DNF458919:DNG458919 DXB458919:DXC458919 EGX458919:EGY458919 EQT458919:EQU458919 FAP458919:FAQ458919 FKL458919:FKM458919 FUH458919:FUI458919 GED458919:GEE458919 GNZ458919:GOA458919 GXV458919:GXW458919 HHR458919:HHS458919 HRN458919:HRO458919 IBJ458919:IBK458919 ILF458919:ILG458919 IVB458919:IVC458919 JEX458919:JEY458919 JOT458919:JOU458919 JYP458919:JYQ458919 KIL458919:KIM458919 KSH458919:KSI458919 LCD458919:LCE458919 LLZ458919:LMA458919 LVV458919:LVW458919 MFR458919:MFS458919 MPN458919:MPO458919 MZJ458919:MZK458919 NJF458919:NJG458919 NTB458919:NTC458919 OCX458919:OCY458919 OMT458919:OMU458919 OWP458919:OWQ458919 PGL458919:PGM458919 PQH458919:PQI458919 QAD458919:QAE458919 QJZ458919:QKA458919 QTV458919:QTW458919 RDR458919:RDS458919 RNN458919:RNO458919 RXJ458919:RXK458919 SHF458919:SHG458919 SRB458919:SRC458919 TAX458919:TAY458919 TKT458919:TKU458919 TUP458919:TUQ458919 UEL458919:UEM458919 UOH458919:UOI458919 UYD458919:UYE458919 VHZ458919:VIA458919 VRV458919:VRW458919 WBR458919:WBS458919 WLN458919:WLO458919 WVJ458919:WVK458919 B524455:C524455 IX524455:IY524455 ST524455:SU524455 ACP524455:ACQ524455 AML524455:AMM524455 AWH524455:AWI524455 BGD524455:BGE524455 BPZ524455:BQA524455 BZV524455:BZW524455 CJR524455:CJS524455 CTN524455:CTO524455 DDJ524455:DDK524455 DNF524455:DNG524455 DXB524455:DXC524455 EGX524455:EGY524455 EQT524455:EQU524455 FAP524455:FAQ524455 FKL524455:FKM524455 FUH524455:FUI524455 GED524455:GEE524455 GNZ524455:GOA524455 GXV524455:GXW524455 HHR524455:HHS524455 HRN524455:HRO524455 IBJ524455:IBK524455 ILF524455:ILG524455 IVB524455:IVC524455 JEX524455:JEY524455 JOT524455:JOU524455 JYP524455:JYQ524455 KIL524455:KIM524455 KSH524455:KSI524455 LCD524455:LCE524455 LLZ524455:LMA524455 LVV524455:LVW524455 MFR524455:MFS524455 MPN524455:MPO524455 MZJ524455:MZK524455 NJF524455:NJG524455 NTB524455:NTC524455 OCX524455:OCY524455 OMT524455:OMU524455 OWP524455:OWQ524455 PGL524455:PGM524455 PQH524455:PQI524455 QAD524455:QAE524455 QJZ524455:QKA524455 QTV524455:QTW524455 RDR524455:RDS524455 RNN524455:RNO524455 RXJ524455:RXK524455 SHF524455:SHG524455 SRB524455:SRC524455 TAX524455:TAY524455 TKT524455:TKU524455 TUP524455:TUQ524455 UEL524455:UEM524455 UOH524455:UOI524455 UYD524455:UYE524455 VHZ524455:VIA524455 VRV524455:VRW524455 WBR524455:WBS524455 WLN524455:WLO524455 WVJ524455:WVK524455 B589991:C589991 IX589991:IY589991 ST589991:SU589991 ACP589991:ACQ589991 AML589991:AMM589991 AWH589991:AWI589991 BGD589991:BGE589991 BPZ589991:BQA589991 BZV589991:BZW589991 CJR589991:CJS589991 CTN589991:CTO589991 DDJ589991:DDK589991 DNF589991:DNG589991 DXB589991:DXC589991 EGX589991:EGY589991 EQT589991:EQU589991 FAP589991:FAQ589991 FKL589991:FKM589991 FUH589991:FUI589991 GED589991:GEE589991 GNZ589991:GOA589991 GXV589991:GXW589991 HHR589991:HHS589991 HRN589991:HRO589991 IBJ589991:IBK589991 ILF589991:ILG589991 IVB589991:IVC589991 JEX589991:JEY589991 JOT589991:JOU589991 JYP589991:JYQ589991 KIL589991:KIM589991 KSH589991:KSI589991 LCD589991:LCE589991 LLZ589991:LMA589991 LVV589991:LVW589991 MFR589991:MFS589991 MPN589991:MPO589991 MZJ589991:MZK589991 NJF589991:NJG589991 NTB589991:NTC589991 OCX589991:OCY589991 OMT589991:OMU589991 OWP589991:OWQ589991 PGL589991:PGM589991 PQH589991:PQI589991 QAD589991:QAE589991 QJZ589991:QKA589991 QTV589991:QTW589991 RDR589991:RDS589991 RNN589991:RNO589991 RXJ589991:RXK589991 SHF589991:SHG589991 SRB589991:SRC589991 TAX589991:TAY589991 TKT589991:TKU589991 TUP589991:TUQ589991 UEL589991:UEM589991 UOH589991:UOI589991 UYD589991:UYE589991 VHZ589991:VIA589991 VRV589991:VRW589991 WBR589991:WBS589991 WLN589991:WLO589991 WVJ589991:WVK589991 B655527:C655527 IX655527:IY655527 ST655527:SU655527 ACP655527:ACQ655527 AML655527:AMM655527 AWH655527:AWI655527 BGD655527:BGE655527 BPZ655527:BQA655527 BZV655527:BZW655527 CJR655527:CJS655527 CTN655527:CTO655527 DDJ655527:DDK655527 DNF655527:DNG655527 DXB655527:DXC655527 EGX655527:EGY655527 EQT655527:EQU655527 FAP655527:FAQ655527 FKL655527:FKM655527 FUH655527:FUI655527 GED655527:GEE655527 GNZ655527:GOA655527 GXV655527:GXW655527 HHR655527:HHS655527 HRN655527:HRO655527 IBJ655527:IBK655527 ILF655527:ILG655527 IVB655527:IVC655527 JEX655527:JEY655527 JOT655527:JOU655527 JYP655527:JYQ655527 KIL655527:KIM655527 KSH655527:KSI655527 LCD655527:LCE655527 LLZ655527:LMA655527 LVV655527:LVW655527 MFR655527:MFS655527 MPN655527:MPO655527 MZJ655527:MZK655527 NJF655527:NJG655527 NTB655527:NTC655527 OCX655527:OCY655527 OMT655527:OMU655527 OWP655527:OWQ655527 PGL655527:PGM655527 PQH655527:PQI655527 QAD655527:QAE655527 QJZ655527:QKA655527 QTV655527:QTW655527 RDR655527:RDS655527 RNN655527:RNO655527 RXJ655527:RXK655527 SHF655527:SHG655527 SRB655527:SRC655527 TAX655527:TAY655527 TKT655527:TKU655527 TUP655527:TUQ655527 UEL655527:UEM655527 UOH655527:UOI655527 UYD655527:UYE655527 VHZ655527:VIA655527 VRV655527:VRW655527 WBR655527:WBS655527 WLN655527:WLO655527 WVJ655527:WVK655527 B721063:C721063 IX721063:IY721063 ST721063:SU721063 ACP721063:ACQ721063 AML721063:AMM721063 AWH721063:AWI721063 BGD721063:BGE721063 BPZ721063:BQA721063 BZV721063:BZW721063 CJR721063:CJS721063 CTN721063:CTO721063 DDJ721063:DDK721063 DNF721063:DNG721063 DXB721063:DXC721063 EGX721063:EGY721063 EQT721063:EQU721063 FAP721063:FAQ721063 FKL721063:FKM721063 FUH721063:FUI721063 GED721063:GEE721063 GNZ721063:GOA721063 GXV721063:GXW721063 HHR721063:HHS721063 HRN721063:HRO721063 IBJ721063:IBK721063 ILF721063:ILG721063 IVB721063:IVC721063 JEX721063:JEY721063 JOT721063:JOU721063 JYP721063:JYQ721063 KIL721063:KIM721063 KSH721063:KSI721063 LCD721063:LCE721063 LLZ721063:LMA721063 LVV721063:LVW721063 MFR721063:MFS721063 MPN721063:MPO721063 MZJ721063:MZK721063 NJF721063:NJG721063 NTB721063:NTC721063 OCX721063:OCY721063 OMT721063:OMU721063 OWP721063:OWQ721063 PGL721063:PGM721063 PQH721063:PQI721063 QAD721063:QAE721063 QJZ721063:QKA721063 QTV721063:QTW721063 RDR721063:RDS721063 RNN721063:RNO721063 RXJ721063:RXK721063 SHF721063:SHG721063 SRB721063:SRC721063 TAX721063:TAY721063 TKT721063:TKU721063 TUP721063:TUQ721063 UEL721063:UEM721063 UOH721063:UOI721063 UYD721063:UYE721063 VHZ721063:VIA721063 VRV721063:VRW721063 WBR721063:WBS721063 WLN721063:WLO721063 WVJ721063:WVK721063 B786599:C786599 IX786599:IY786599 ST786599:SU786599 ACP786599:ACQ786599 AML786599:AMM786599 AWH786599:AWI786599 BGD786599:BGE786599 BPZ786599:BQA786599 BZV786599:BZW786599 CJR786599:CJS786599 CTN786599:CTO786599 DDJ786599:DDK786599 DNF786599:DNG786599 DXB786599:DXC786599 EGX786599:EGY786599 EQT786599:EQU786599 FAP786599:FAQ786599 FKL786599:FKM786599 FUH786599:FUI786599 GED786599:GEE786599 GNZ786599:GOA786599 GXV786599:GXW786599 HHR786599:HHS786599 HRN786599:HRO786599 IBJ786599:IBK786599 ILF786599:ILG786599 IVB786599:IVC786599 JEX786599:JEY786599 JOT786599:JOU786599 JYP786599:JYQ786599 KIL786599:KIM786599 KSH786599:KSI786599 LCD786599:LCE786599 LLZ786599:LMA786599 LVV786599:LVW786599 MFR786599:MFS786599 MPN786599:MPO786599 MZJ786599:MZK786599 NJF786599:NJG786599 NTB786599:NTC786599 OCX786599:OCY786599 OMT786599:OMU786599 OWP786599:OWQ786599 PGL786599:PGM786599 PQH786599:PQI786599 QAD786599:QAE786599 QJZ786599:QKA786599 QTV786599:QTW786599 RDR786599:RDS786599 RNN786599:RNO786599 RXJ786599:RXK786599 SHF786599:SHG786599 SRB786599:SRC786599 TAX786599:TAY786599 TKT786599:TKU786599 TUP786599:TUQ786599 UEL786599:UEM786599 UOH786599:UOI786599 UYD786599:UYE786599 VHZ786599:VIA786599 VRV786599:VRW786599 WBR786599:WBS786599 WLN786599:WLO786599 WVJ786599:WVK786599 B852135:C852135 IX852135:IY852135 ST852135:SU852135 ACP852135:ACQ852135 AML852135:AMM852135 AWH852135:AWI852135 BGD852135:BGE852135 BPZ852135:BQA852135 BZV852135:BZW852135 CJR852135:CJS852135 CTN852135:CTO852135 DDJ852135:DDK852135 DNF852135:DNG852135 DXB852135:DXC852135 EGX852135:EGY852135 EQT852135:EQU852135 FAP852135:FAQ852135 FKL852135:FKM852135 FUH852135:FUI852135 GED852135:GEE852135 GNZ852135:GOA852135 GXV852135:GXW852135 HHR852135:HHS852135 HRN852135:HRO852135 IBJ852135:IBK852135 ILF852135:ILG852135 IVB852135:IVC852135 JEX852135:JEY852135 JOT852135:JOU852135 JYP852135:JYQ852135 KIL852135:KIM852135 KSH852135:KSI852135 LCD852135:LCE852135 LLZ852135:LMA852135 LVV852135:LVW852135 MFR852135:MFS852135 MPN852135:MPO852135 MZJ852135:MZK852135 NJF852135:NJG852135 NTB852135:NTC852135 OCX852135:OCY852135 OMT852135:OMU852135 OWP852135:OWQ852135 PGL852135:PGM852135 PQH852135:PQI852135 QAD852135:QAE852135 QJZ852135:QKA852135 QTV852135:QTW852135 RDR852135:RDS852135 RNN852135:RNO852135 RXJ852135:RXK852135 SHF852135:SHG852135 SRB852135:SRC852135 TAX852135:TAY852135 TKT852135:TKU852135 TUP852135:TUQ852135 UEL852135:UEM852135 UOH852135:UOI852135 UYD852135:UYE852135 VHZ852135:VIA852135 VRV852135:VRW852135 WBR852135:WBS852135 WLN852135:WLO852135 WVJ852135:WVK852135 B917671:C917671 IX917671:IY917671 ST917671:SU917671 ACP917671:ACQ917671 AML917671:AMM917671 AWH917671:AWI917671 BGD917671:BGE917671 BPZ917671:BQA917671 BZV917671:BZW917671 CJR917671:CJS917671 CTN917671:CTO917671 DDJ917671:DDK917671 DNF917671:DNG917671 DXB917671:DXC917671 EGX917671:EGY917671 EQT917671:EQU917671 FAP917671:FAQ917671 FKL917671:FKM917671 FUH917671:FUI917671 GED917671:GEE917671 GNZ917671:GOA917671 GXV917671:GXW917671 HHR917671:HHS917671 HRN917671:HRO917671 IBJ917671:IBK917671 ILF917671:ILG917671 IVB917671:IVC917671 JEX917671:JEY917671 JOT917671:JOU917671 JYP917671:JYQ917671 KIL917671:KIM917671 KSH917671:KSI917671 LCD917671:LCE917671 LLZ917671:LMA917671 LVV917671:LVW917671 MFR917671:MFS917671 MPN917671:MPO917671 MZJ917671:MZK917671 NJF917671:NJG917671 NTB917671:NTC917671 OCX917671:OCY917671 OMT917671:OMU917671 OWP917671:OWQ917671 PGL917671:PGM917671 PQH917671:PQI917671 QAD917671:QAE917671 QJZ917671:QKA917671 QTV917671:QTW917671 RDR917671:RDS917671 RNN917671:RNO917671 RXJ917671:RXK917671 SHF917671:SHG917671 SRB917671:SRC917671 TAX917671:TAY917671 TKT917671:TKU917671 TUP917671:TUQ917671 UEL917671:UEM917671 UOH917671:UOI917671 UYD917671:UYE917671 VHZ917671:VIA917671 VRV917671:VRW917671 WBR917671:WBS917671 WLN917671:WLO917671 WVJ917671:WVK917671 B983207:C983207 IX983207:IY983207 ST983207:SU983207 ACP983207:ACQ983207 AML983207:AMM983207 AWH983207:AWI983207 BGD983207:BGE983207 BPZ983207:BQA983207 BZV983207:BZW983207 CJR983207:CJS983207 CTN983207:CTO983207 DDJ983207:DDK983207 DNF983207:DNG983207 DXB983207:DXC983207 EGX983207:EGY983207 EQT983207:EQU983207 FAP983207:FAQ983207 FKL983207:FKM983207 FUH983207:FUI983207 GED983207:GEE983207 GNZ983207:GOA983207 GXV983207:GXW983207 HHR983207:HHS983207 HRN983207:HRO983207 IBJ983207:IBK983207 ILF983207:ILG983207 IVB983207:IVC983207 JEX983207:JEY983207 JOT983207:JOU983207 JYP983207:JYQ983207 KIL983207:KIM983207 KSH983207:KSI983207 LCD983207:LCE983207 LLZ983207:LMA983207 LVV983207:LVW983207 MFR983207:MFS983207 MPN983207:MPO983207 MZJ983207:MZK983207 NJF983207:NJG983207 NTB983207:NTC983207 OCX983207:OCY983207 OMT983207:OMU983207 OWP983207:OWQ983207 PGL983207:PGM983207 PQH983207:PQI983207 QAD983207:QAE983207 QJZ983207:QKA983207 QTV983207:QTW983207 RDR983207:RDS983207 RNN983207:RNO983207 RXJ983207:RXK983207 SHF983207:SHG983207 SRB983207:SRC983207 TAX983207:TAY983207 TKT983207:TKU983207 TUP983207:TUQ983207 UEL983207:UEM983207 UOH983207:UOI983207 UYD983207:UYE983207 VHZ983207:VIA983207 VRV983207:VRW983207 WBR983207:WBS983207 WLN983207:WLO983207 WVJ983207:WVK983207" xr:uid="{74C9C8D9-62D8-41BE-935C-E4D7412FE2D4}">
      <formula1>M172</formula1>
    </dataValidation>
  </dataValidations>
  <pageMargins left="0.70866141732283472" right="0.70866141732283472" top="0.55118110236220474" bottom="0.15748031496062992" header="0.31496062992125984" footer="0.31496062992125984"/>
  <pageSetup paperSize="9" scale="36"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1063A-5E91-4590-AA26-02C9ED0BB290}">
  <sheetPr codeName="Sheet12">
    <pageSetUpPr fitToPage="1"/>
  </sheetPr>
  <dimension ref="B1:AE178"/>
  <sheetViews>
    <sheetView showGridLines="0" view="pageBreakPreview" zoomScaleNormal="100" zoomScaleSheetLayoutView="100" workbookViewId="0">
      <pane ySplit="13" topLeftCell="A25" activePane="bottomLeft" state="frozen"/>
      <selection pane="bottomLeft" activeCell="H52" sqref="H52"/>
    </sheetView>
  </sheetViews>
  <sheetFormatPr defaultColWidth="9" defaultRowHeight="13" outlineLevelCol="1"/>
  <cols>
    <col min="1" max="1" width="3.08984375" style="199" customWidth="1"/>
    <col min="2" max="2" width="19.6328125" style="199" customWidth="1"/>
    <col min="3" max="3" width="5.90625" style="199" bestFit="1" customWidth="1"/>
    <col min="4" max="4" width="8" style="199" customWidth="1"/>
    <col min="5" max="5" width="12" style="199" customWidth="1" outlineLevel="1"/>
    <col min="6" max="6" width="4.7265625" style="199" customWidth="1"/>
    <col min="7" max="7" width="6.7265625" style="199" customWidth="1"/>
    <col min="8" max="14" width="10.08984375" style="199" customWidth="1"/>
    <col min="15" max="16" width="10.08984375" style="200" customWidth="1"/>
    <col min="17" max="17" width="7.6328125" style="200" customWidth="1"/>
    <col min="18" max="18" width="7.6328125" style="199" customWidth="1"/>
    <col min="19" max="19" width="7.36328125" style="199" bestFit="1" customWidth="1"/>
    <col min="20" max="20" width="15.36328125" style="199" customWidth="1"/>
    <col min="21" max="21" width="4.453125" style="199" customWidth="1"/>
    <col min="22" max="22" width="5.08984375" style="199" bestFit="1" customWidth="1"/>
    <col min="23" max="23" width="9" style="199" bestFit="1" customWidth="1"/>
    <col min="24" max="24" width="5.453125" style="199" bestFit="1" customWidth="1"/>
    <col min="25" max="27" width="5.08984375" style="199" bestFit="1" customWidth="1"/>
    <col min="28" max="28" width="7.36328125" style="199" bestFit="1" customWidth="1"/>
    <col min="29" max="31" width="5.08984375" style="199" bestFit="1" customWidth="1"/>
    <col min="32" max="32" width="4" style="199" bestFit="1" customWidth="1"/>
    <col min="33" max="38" width="5.08984375" style="199" bestFit="1" customWidth="1"/>
    <col min="39" max="256" width="9" style="199"/>
    <col min="257" max="257" width="3.08984375" style="199" customWidth="1"/>
    <col min="258" max="258" width="19.6328125" style="199" customWidth="1"/>
    <col min="259" max="259" width="5.90625" style="199" bestFit="1" customWidth="1"/>
    <col min="260" max="260" width="8" style="199" customWidth="1"/>
    <col min="261" max="261" width="12" style="199" customWidth="1"/>
    <col min="262" max="262" width="4.7265625" style="199" customWidth="1"/>
    <col min="263" max="263" width="6.7265625" style="199" customWidth="1"/>
    <col min="264" max="272" width="10.08984375" style="199" customWidth="1"/>
    <col min="273" max="274" width="7.6328125" style="199" customWidth="1"/>
    <col min="275" max="275" width="7.36328125" style="199" bestFit="1" customWidth="1"/>
    <col min="276" max="276" width="15.36328125" style="199" customWidth="1"/>
    <col min="277" max="277" width="4.453125" style="199" customWidth="1"/>
    <col min="278" max="278" width="5.08984375" style="199" bestFit="1" customWidth="1"/>
    <col min="279" max="279" width="9" style="199"/>
    <col min="280" max="280" width="5.453125" style="199" bestFit="1" customWidth="1"/>
    <col min="281" max="283" width="5.08984375" style="199" bestFit="1" customWidth="1"/>
    <col min="284" max="284" width="7.36328125" style="199" bestFit="1" customWidth="1"/>
    <col min="285" max="287" width="5.08984375" style="199" bestFit="1" customWidth="1"/>
    <col min="288" max="288" width="4" style="199" bestFit="1" customWidth="1"/>
    <col min="289" max="294" width="5.08984375" style="199" bestFit="1" customWidth="1"/>
    <col min="295" max="512" width="9" style="199"/>
    <col min="513" max="513" width="3.08984375" style="199" customWidth="1"/>
    <col min="514" max="514" width="19.6328125" style="199" customWidth="1"/>
    <col min="515" max="515" width="5.90625" style="199" bestFit="1" customWidth="1"/>
    <col min="516" max="516" width="8" style="199" customWidth="1"/>
    <col min="517" max="517" width="12" style="199" customWidth="1"/>
    <col min="518" max="518" width="4.7265625" style="199" customWidth="1"/>
    <col min="519" max="519" width="6.7265625" style="199" customWidth="1"/>
    <col min="520" max="528" width="10.08984375" style="199" customWidth="1"/>
    <col min="529" max="530" width="7.6328125" style="199" customWidth="1"/>
    <col min="531" max="531" width="7.36328125" style="199" bestFit="1" customWidth="1"/>
    <col min="532" max="532" width="15.36328125" style="199" customWidth="1"/>
    <col min="533" max="533" width="4.453125" style="199" customWidth="1"/>
    <col min="534" max="534" width="5.08984375" style="199" bestFit="1" customWidth="1"/>
    <col min="535" max="535" width="9" style="199"/>
    <col min="536" max="536" width="5.453125" style="199" bestFit="1" customWidth="1"/>
    <col min="537" max="539" width="5.08984375" style="199" bestFit="1" customWidth="1"/>
    <col min="540" max="540" width="7.36328125" style="199" bestFit="1" customWidth="1"/>
    <col min="541" max="543" width="5.08984375" style="199" bestFit="1" customWidth="1"/>
    <col min="544" max="544" width="4" style="199" bestFit="1" customWidth="1"/>
    <col min="545" max="550" width="5.08984375" style="199" bestFit="1" customWidth="1"/>
    <col min="551" max="768" width="9" style="199"/>
    <col min="769" max="769" width="3.08984375" style="199" customWidth="1"/>
    <col min="770" max="770" width="19.6328125" style="199" customWidth="1"/>
    <col min="771" max="771" width="5.90625" style="199" bestFit="1" customWidth="1"/>
    <col min="772" max="772" width="8" style="199" customWidth="1"/>
    <col min="773" max="773" width="12" style="199" customWidth="1"/>
    <col min="774" max="774" width="4.7265625" style="199" customWidth="1"/>
    <col min="775" max="775" width="6.7265625" style="199" customWidth="1"/>
    <col min="776" max="784" width="10.08984375" style="199" customWidth="1"/>
    <col min="785" max="786" width="7.6328125" style="199" customWidth="1"/>
    <col min="787" max="787" width="7.36328125" style="199" bestFit="1" customWidth="1"/>
    <col min="788" max="788" width="15.36328125" style="199" customWidth="1"/>
    <col min="789" max="789" width="4.453125" style="199" customWidth="1"/>
    <col min="790" max="790" width="5.08984375" style="199" bestFit="1" customWidth="1"/>
    <col min="791" max="791" width="9" style="199"/>
    <col min="792" max="792" width="5.453125" style="199" bestFit="1" customWidth="1"/>
    <col min="793" max="795" width="5.08984375" style="199" bestFit="1" customWidth="1"/>
    <col min="796" max="796" width="7.36328125" style="199" bestFit="1" customWidth="1"/>
    <col min="797" max="799" width="5.08984375" style="199" bestFit="1" customWidth="1"/>
    <col min="800" max="800" width="4" style="199" bestFit="1" customWidth="1"/>
    <col min="801" max="806" width="5.08984375" style="199" bestFit="1" customWidth="1"/>
    <col min="807" max="1024" width="9" style="199"/>
    <col min="1025" max="1025" width="3.08984375" style="199" customWidth="1"/>
    <col min="1026" max="1026" width="19.6328125" style="199" customWidth="1"/>
    <col min="1027" max="1027" width="5.90625" style="199" bestFit="1" customWidth="1"/>
    <col min="1028" max="1028" width="8" style="199" customWidth="1"/>
    <col min="1029" max="1029" width="12" style="199" customWidth="1"/>
    <col min="1030" max="1030" width="4.7265625" style="199" customWidth="1"/>
    <col min="1031" max="1031" width="6.7265625" style="199" customWidth="1"/>
    <col min="1032" max="1040" width="10.08984375" style="199" customWidth="1"/>
    <col min="1041" max="1042" width="7.6328125" style="199" customWidth="1"/>
    <col min="1043" max="1043" width="7.36328125" style="199" bestFit="1" customWidth="1"/>
    <col min="1044" max="1044" width="15.36328125" style="199" customWidth="1"/>
    <col min="1045" max="1045" width="4.453125" style="199" customWidth="1"/>
    <col min="1046" max="1046" width="5.08984375" style="199" bestFit="1" customWidth="1"/>
    <col min="1047" max="1047" width="9" style="199"/>
    <col min="1048" max="1048" width="5.453125" style="199" bestFit="1" customWidth="1"/>
    <col min="1049" max="1051" width="5.08984375" style="199" bestFit="1" customWidth="1"/>
    <col min="1052" max="1052" width="7.36328125" style="199" bestFit="1" customWidth="1"/>
    <col min="1053" max="1055" width="5.08984375" style="199" bestFit="1" customWidth="1"/>
    <col min="1056" max="1056" width="4" style="199" bestFit="1" customWidth="1"/>
    <col min="1057" max="1062" width="5.08984375" style="199" bestFit="1" customWidth="1"/>
    <col min="1063" max="1280" width="9" style="199"/>
    <col min="1281" max="1281" width="3.08984375" style="199" customWidth="1"/>
    <col min="1282" max="1282" width="19.6328125" style="199" customWidth="1"/>
    <col min="1283" max="1283" width="5.90625" style="199" bestFit="1" customWidth="1"/>
    <col min="1284" max="1284" width="8" style="199" customWidth="1"/>
    <col min="1285" max="1285" width="12" style="199" customWidth="1"/>
    <col min="1286" max="1286" width="4.7265625" style="199" customWidth="1"/>
    <col min="1287" max="1287" width="6.7265625" style="199" customWidth="1"/>
    <col min="1288" max="1296" width="10.08984375" style="199" customWidth="1"/>
    <col min="1297" max="1298" width="7.6328125" style="199" customWidth="1"/>
    <col min="1299" max="1299" width="7.36328125" style="199" bestFit="1" customWidth="1"/>
    <col min="1300" max="1300" width="15.36328125" style="199" customWidth="1"/>
    <col min="1301" max="1301" width="4.453125" style="199" customWidth="1"/>
    <col min="1302" max="1302" width="5.08984375" style="199" bestFit="1" customWidth="1"/>
    <col min="1303" max="1303" width="9" style="199"/>
    <col min="1304" max="1304" width="5.453125" style="199" bestFit="1" customWidth="1"/>
    <col min="1305" max="1307" width="5.08984375" style="199" bestFit="1" customWidth="1"/>
    <col min="1308" max="1308" width="7.36328125" style="199" bestFit="1" customWidth="1"/>
    <col min="1309" max="1311" width="5.08984375" style="199" bestFit="1" customWidth="1"/>
    <col min="1312" max="1312" width="4" style="199" bestFit="1" customWidth="1"/>
    <col min="1313" max="1318" width="5.08984375" style="199" bestFit="1" customWidth="1"/>
    <col min="1319" max="1536" width="9" style="199"/>
    <col min="1537" max="1537" width="3.08984375" style="199" customWidth="1"/>
    <col min="1538" max="1538" width="19.6328125" style="199" customWidth="1"/>
    <col min="1539" max="1539" width="5.90625" style="199" bestFit="1" customWidth="1"/>
    <col min="1540" max="1540" width="8" style="199" customWidth="1"/>
    <col min="1541" max="1541" width="12" style="199" customWidth="1"/>
    <col min="1542" max="1542" width="4.7265625" style="199" customWidth="1"/>
    <col min="1543" max="1543" width="6.7265625" style="199" customWidth="1"/>
    <col min="1544" max="1552" width="10.08984375" style="199" customWidth="1"/>
    <col min="1553" max="1554" width="7.6328125" style="199" customWidth="1"/>
    <col min="1555" max="1555" width="7.36328125" style="199" bestFit="1" customWidth="1"/>
    <col min="1556" max="1556" width="15.36328125" style="199" customWidth="1"/>
    <col min="1557" max="1557" width="4.453125" style="199" customWidth="1"/>
    <col min="1558" max="1558" width="5.08984375" style="199" bestFit="1" customWidth="1"/>
    <col min="1559" max="1559" width="9" style="199"/>
    <col min="1560" max="1560" width="5.453125" style="199" bestFit="1" customWidth="1"/>
    <col min="1561" max="1563" width="5.08984375" style="199" bestFit="1" customWidth="1"/>
    <col min="1564" max="1564" width="7.36328125" style="199" bestFit="1" customWidth="1"/>
    <col min="1565" max="1567" width="5.08984375" style="199" bestFit="1" customWidth="1"/>
    <col min="1568" max="1568" width="4" style="199" bestFit="1" customWidth="1"/>
    <col min="1569" max="1574" width="5.08984375" style="199" bestFit="1" customWidth="1"/>
    <col min="1575" max="1792" width="9" style="199"/>
    <col min="1793" max="1793" width="3.08984375" style="199" customWidth="1"/>
    <col min="1794" max="1794" width="19.6328125" style="199" customWidth="1"/>
    <col min="1795" max="1795" width="5.90625" style="199" bestFit="1" customWidth="1"/>
    <col min="1796" max="1796" width="8" style="199" customWidth="1"/>
    <col min="1797" max="1797" width="12" style="199" customWidth="1"/>
    <col min="1798" max="1798" width="4.7265625" style="199" customWidth="1"/>
    <col min="1799" max="1799" width="6.7265625" style="199" customWidth="1"/>
    <col min="1800" max="1808" width="10.08984375" style="199" customWidth="1"/>
    <col min="1809" max="1810" width="7.6328125" style="199" customWidth="1"/>
    <col min="1811" max="1811" width="7.36328125" style="199" bestFit="1" customWidth="1"/>
    <col min="1812" max="1812" width="15.36328125" style="199" customWidth="1"/>
    <col min="1813" max="1813" width="4.453125" style="199" customWidth="1"/>
    <col min="1814" max="1814" width="5.08984375" style="199" bestFit="1" customWidth="1"/>
    <col min="1815" max="1815" width="9" style="199"/>
    <col min="1816" max="1816" width="5.453125" style="199" bestFit="1" customWidth="1"/>
    <col min="1817" max="1819" width="5.08984375" style="199" bestFit="1" customWidth="1"/>
    <col min="1820" max="1820" width="7.36328125" style="199" bestFit="1" customWidth="1"/>
    <col min="1821" max="1823" width="5.08984375" style="199" bestFit="1" customWidth="1"/>
    <col min="1824" max="1824" width="4" style="199" bestFit="1" customWidth="1"/>
    <col min="1825" max="1830" width="5.08984375" style="199" bestFit="1" customWidth="1"/>
    <col min="1831" max="2048" width="9" style="199"/>
    <col min="2049" max="2049" width="3.08984375" style="199" customWidth="1"/>
    <col min="2050" max="2050" width="19.6328125" style="199" customWidth="1"/>
    <col min="2051" max="2051" width="5.90625" style="199" bestFit="1" customWidth="1"/>
    <col min="2052" max="2052" width="8" style="199" customWidth="1"/>
    <col min="2053" max="2053" width="12" style="199" customWidth="1"/>
    <col min="2054" max="2054" width="4.7265625" style="199" customWidth="1"/>
    <col min="2055" max="2055" width="6.7265625" style="199" customWidth="1"/>
    <col min="2056" max="2064" width="10.08984375" style="199" customWidth="1"/>
    <col min="2065" max="2066" width="7.6328125" style="199" customWidth="1"/>
    <col min="2067" max="2067" width="7.36328125" style="199" bestFit="1" customWidth="1"/>
    <col min="2068" max="2068" width="15.36328125" style="199" customWidth="1"/>
    <col min="2069" max="2069" width="4.453125" style="199" customWidth="1"/>
    <col min="2070" max="2070" width="5.08984375" style="199" bestFit="1" customWidth="1"/>
    <col min="2071" max="2071" width="9" style="199"/>
    <col min="2072" max="2072" width="5.453125" style="199" bestFit="1" customWidth="1"/>
    <col min="2073" max="2075" width="5.08984375" style="199" bestFit="1" customWidth="1"/>
    <col min="2076" max="2076" width="7.36328125" style="199" bestFit="1" customWidth="1"/>
    <col min="2077" max="2079" width="5.08984375" style="199" bestFit="1" customWidth="1"/>
    <col min="2080" max="2080" width="4" style="199" bestFit="1" customWidth="1"/>
    <col min="2081" max="2086" width="5.08984375" style="199" bestFit="1" customWidth="1"/>
    <col min="2087" max="2304" width="9" style="199"/>
    <col min="2305" max="2305" width="3.08984375" style="199" customWidth="1"/>
    <col min="2306" max="2306" width="19.6328125" style="199" customWidth="1"/>
    <col min="2307" max="2307" width="5.90625" style="199" bestFit="1" customWidth="1"/>
    <col min="2308" max="2308" width="8" style="199" customWidth="1"/>
    <col min="2309" max="2309" width="12" style="199" customWidth="1"/>
    <col min="2310" max="2310" width="4.7265625" style="199" customWidth="1"/>
    <col min="2311" max="2311" width="6.7265625" style="199" customWidth="1"/>
    <col min="2312" max="2320" width="10.08984375" style="199" customWidth="1"/>
    <col min="2321" max="2322" width="7.6328125" style="199" customWidth="1"/>
    <col min="2323" max="2323" width="7.36328125" style="199" bestFit="1" customWidth="1"/>
    <col min="2324" max="2324" width="15.36328125" style="199" customWidth="1"/>
    <col min="2325" max="2325" width="4.453125" style="199" customWidth="1"/>
    <col min="2326" max="2326" width="5.08984375" style="199" bestFit="1" customWidth="1"/>
    <col min="2327" max="2327" width="9" style="199"/>
    <col min="2328" max="2328" width="5.453125" style="199" bestFit="1" customWidth="1"/>
    <col min="2329" max="2331" width="5.08984375" style="199" bestFit="1" customWidth="1"/>
    <col min="2332" max="2332" width="7.36328125" style="199" bestFit="1" customWidth="1"/>
    <col min="2333" max="2335" width="5.08984375" style="199" bestFit="1" customWidth="1"/>
    <col min="2336" max="2336" width="4" style="199" bestFit="1" customWidth="1"/>
    <col min="2337" max="2342" width="5.08984375" style="199" bestFit="1" customWidth="1"/>
    <col min="2343" max="2560" width="9" style="199"/>
    <col min="2561" max="2561" width="3.08984375" style="199" customWidth="1"/>
    <col min="2562" max="2562" width="19.6328125" style="199" customWidth="1"/>
    <col min="2563" max="2563" width="5.90625" style="199" bestFit="1" customWidth="1"/>
    <col min="2564" max="2564" width="8" style="199" customWidth="1"/>
    <col min="2565" max="2565" width="12" style="199" customWidth="1"/>
    <col min="2566" max="2566" width="4.7265625" style="199" customWidth="1"/>
    <col min="2567" max="2567" width="6.7265625" style="199" customWidth="1"/>
    <col min="2568" max="2576" width="10.08984375" style="199" customWidth="1"/>
    <col min="2577" max="2578" width="7.6328125" style="199" customWidth="1"/>
    <col min="2579" max="2579" width="7.36328125" style="199" bestFit="1" customWidth="1"/>
    <col min="2580" max="2580" width="15.36328125" style="199" customWidth="1"/>
    <col min="2581" max="2581" width="4.453125" style="199" customWidth="1"/>
    <col min="2582" max="2582" width="5.08984375" style="199" bestFit="1" customWidth="1"/>
    <col min="2583" max="2583" width="9" style="199"/>
    <col min="2584" max="2584" width="5.453125" style="199" bestFit="1" customWidth="1"/>
    <col min="2585" max="2587" width="5.08984375" style="199" bestFit="1" customWidth="1"/>
    <col min="2588" max="2588" width="7.36328125" style="199" bestFit="1" customWidth="1"/>
    <col min="2589" max="2591" width="5.08984375" style="199" bestFit="1" customWidth="1"/>
    <col min="2592" max="2592" width="4" style="199" bestFit="1" customWidth="1"/>
    <col min="2593" max="2598" width="5.08984375" style="199" bestFit="1" customWidth="1"/>
    <col min="2599" max="2816" width="9" style="199"/>
    <col min="2817" max="2817" width="3.08984375" style="199" customWidth="1"/>
    <col min="2818" max="2818" width="19.6328125" style="199" customWidth="1"/>
    <col min="2819" max="2819" width="5.90625" style="199" bestFit="1" customWidth="1"/>
    <col min="2820" max="2820" width="8" style="199" customWidth="1"/>
    <col min="2821" max="2821" width="12" style="199" customWidth="1"/>
    <col min="2822" max="2822" width="4.7265625" style="199" customWidth="1"/>
    <col min="2823" max="2823" width="6.7265625" style="199" customWidth="1"/>
    <col min="2824" max="2832" width="10.08984375" style="199" customWidth="1"/>
    <col min="2833" max="2834" width="7.6328125" style="199" customWidth="1"/>
    <col min="2835" max="2835" width="7.36328125" style="199" bestFit="1" customWidth="1"/>
    <col min="2836" max="2836" width="15.36328125" style="199" customWidth="1"/>
    <col min="2837" max="2837" width="4.453125" style="199" customWidth="1"/>
    <col min="2838" max="2838" width="5.08984375" style="199" bestFit="1" customWidth="1"/>
    <col min="2839" max="2839" width="9" style="199"/>
    <col min="2840" max="2840" width="5.453125" style="199" bestFit="1" customWidth="1"/>
    <col min="2841" max="2843" width="5.08984375" style="199" bestFit="1" customWidth="1"/>
    <col min="2844" max="2844" width="7.36328125" style="199" bestFit="1" customWidth="1"/>
    <col min="2845" max="2847" width="5.08984375" style="199" bestFit="1" customWidth="1"/>
    <col min="2848" max="2848" width="4" style="199" bestFit="1" customWidth="1"/>
    <col min="2849" max="2854" width="5.08984375" style="199" bestFit="1" customWidth="1"/>
    <col min="2855" max="3072" width="9" style="199"/>
    <col min="3073" max="3073" width="3.08984375" style="199" customWidth="1"/>
    <col min="3074" max="3074" width="19.6328125" style="199" customWidth="1"/>
    <col min="3075" max="3075" width="5.90625" style="199" bestFit="1" customWidth="1"/>
    <col min="3076" max="3076" width="8" style="199" customWidth="1"/>
    <col min="3077" max="3077" width="12" style="199" customWidth="1"/>
    <col min="3078" max="3078" width="4.7265625" style="199" customWidth="1"/>
    <col min="3079" max="3079" width="6.7265625" style="199" customWidth="1"/>
    <col min="3080" max="3088" width="10.08984375" style="199" customWidth="1"/>
    <col min="3089" max="3090" width="7.6328125" style="199" customWidth="1"/>
    <col min="3091" max="3091" width="7.36328125" style="199" bestFit="1" customWidth="1"/>
    <col min="3092" max="3092" width="15.36328125" style="199" customWidth="1"/>
    <col min="3093" max="3093" width="4.453125" style="199" customWidth="1"/>
    <col min="3094" max="3094" width="5.08984375" style="199" bestFit="1" customWidth="1"/>
    <col min="3095" max="3095" width="9" style="199"/>
    <col min="3096" max="3096" width="5.453125" style="199" bestFit="1" customWidth="1"/>
    <col min="3097" max="3099" width="5.08984375" style="199" bestFit="1" customWidth="1"/>
    <col min="3100" max="3100" width="7.36328125" style="199" bestFit="1" customWidth="1"/>
    <col min="3101" max="3103" width="5.08984375" style="199" bestFit="1" customWidth="1"/>
    <col min="3104" max="3104" width="4" style="199" bestFit="1" customWidth="1"/>
    <col min="3105" max="3110" width="5.08984375" style="199" bestFit="1" customWidth="1"/>
    <col min="3111" max="3328" width="9" style="199"/>
    <col min="3329" max="3329" width="3.08984375" style="199" customWidth="1"/>
    <col min="3330" max="3330" width="19.6328125" style="199" customWidth="1"/>
    <col min="3331" max="3331" width="5.90625" style="199" bestFit="1" customWidth="1"/>
    <col min="3332" max="3332" width="8" style="199" customWidth="1"/>
    <col min="3333" max="3333" width="12" style="199" customWidth="1"/>
    <col min="3334" max="3334" width="4.7265625" style="199" customWidth="1"/>
    <col min="3335" max="3335" width="6.7265625" style="199" customWidth="1"/>
    <col min="3336" max="3344" width="10.08984375" style="199" customWidth="1"/>
    <col min="3345" max="3346" width="7.6328125" style="199" customWidth="1"/>
    <col min="3347" max="3347" width="7.36328125" style="199" bestFit="1" customWidth="1"/>
    <col min="3348" max="3348" width="15.36328125" style="199" customWidth="1"/>
    <col min="3349" max="3349" width="4.453125" style="199" customWidth="1"/>
    <col min="3350" max="3350" width="5.08984375" style="199" bestFit="1" customWidth="1"/>
    <col min="3351" max="3351" width="9" style="199"/>
    <col min="3352" max="3352" width="5.453125" style="199" bestFit="1" customWidth="1"/>
    <col min="3353" max="3355" width="5.08984375" style="199" bestFit="1" customWidth="1"/>
    <col min="3356" max="3356" width="7.36328125" style="199" bestFit="1" customWidth="1"/>
    <col min="3357" max="3359" width="5.08984375" style="199" bestFit="1" customWidth="1"/>
    <col min="3360" max="3360" width="4" style="199" bestFit="1" customWidth="1"/>
    <col min="3361" max="3366" width="5.08984375" style="199" bestFit="1" customWidth="1"/>
    <col min="3367" max="3584" width="9" style="199"/>
    <col min="3585" max="3585" width="3.08984375" style="199" customWidth="1"/>
    <col min="3586" max="3586" width="19.6328125" style="199" customWidth="1"/>
    <col min="3587" max="3587" width="5.90625" style="199" bestFit="1" customWidth="1"/>
    <col min="3588" max="3588" width="8" style="199" customWidth="1"/>
    <col min="3589" max="3589" width="12" style="199" customWidth="1"/>
    <col min="3590" max="3590" width="4.7265625" style="199" customWidth="1"/>
    <col min="3591" max="3591" width="6.7265625" style="199" customWidth="1"/>
    <col min="3592" max="3600" width="10.08984375" style="199" customWidth="1"/>
    <col min="3601" max="3602" width="7.6328125" style="199" customWidth="1"/>
    <col min="3603" max="3603" width="7.36328125" style="199" bestFit="1" customWidth="1"/>
    <col min="3604" max="3604" width="15.36328125" style="199" customWidth="1"/>
    <col min="3605" max="3605" width="4.453125" style="199" customWidth="1"/>
    <col min="3606" max="3606" width="5.08984375" style="199" bestFit="1" customWidth="1"/>
    <col min="3607" max="3607" width="9" style="199"/>
    <col min="3608" max="3608" width="5.453125" style="199" bestFit="1" customWidth="1"/>
    <col min="3609" max="3611" width="5.08984375" style="199" bestFit="1" customWidth="1"/>
    <col min="3612" max="3612" width="7.36328125" style="199" bestFit="1" customWidth="1"/>
    <col min="3613" max="3615" width="5.08984375" style="199" bestFit="1" customWidth="1"/>
    <col min="3616" max="3616" width="4" style="199" bestFit="1" customWidth="1"/>
    <col min="3617" max="3622" width="5.08984375" style="199" bestFit="1" customWidth="1"/>
    <col min="3623" max="3840" width="9" style="199"/>
    <col min="3841" max="3841" width="3.08984375" style="199" customWidth="1"/>
    <col min="3842" max="3842" width="19.6328125" style="199" customWidth="1"/>
    <col min="3843" max="3843" width="5.90625" style="199" bestFit="1" customWidth="1"/>
    <col min="3844" max="3844" width="8" style="199" customWidth="1"/>
    <col min="3845" max="3845" width="12" style="199" customWidth="1"/>
    <col min="3846" max="3846" width="4.7265625" style="199" customWidth="1"/>
    <col min="3847" max="3847" width="6.7265625" style="199" customWidth="1"/>
    <col min="3848" max="3856" width="10.08984375" style="199" customWidth="1"/>
    <col min="3857" max="3858" width="7.6328125" style="199" customWidth="1"/>
    <col min="3859" max="3859" width="7.36328125" style="199" bestFit="1" customWidth="1"/>
    <col min="3860" max="3860" width="15.36328125" style="199" customWidth="1"/>
    <col min="3861" max="3861" width="4.453125" style="199" customWidth="1"/>
    <col min="3862" max="3862" width="5.08984375" style="199" bestFit="1" customWidth="1"/>
    <col min="3863" max="3863" width="9" style="199"/>
    <col min="3864" max="3864" width="5.453125" style="199" bestFit="1" customWidth="1"/>
    <col min="3865" max="3867" width="5.08984375" style="199" bestFit="1" customWidth="1"/>
    <col min="3868" max="3868" width="7.36328125" style="199" bestFit="1" customWidth="1"/>
    <col min="3869" max="3871" width="5.08984375" style="199" bestFit="1" customWidth="1"/>
    <col min="3872" max="3872" width="4" style="199" bestFit="1" customWidth="1"/>
    <col min="3873" max="3878" width="5.08984375" style="199" bestFit="1" customWidth="1"/>
    <col min="3879" max="4096" width="9" style="199"/>
    <col min="4097" max="4097" width="3.08984375" style="199" customWidth="1"/>
    <col min="4098" max="4098" width="19.6328125" style="199" customWidth="1"/>
    <col min="4099" max="4099" width="5.90625" style="199" bestFit="1" customWidth="1"/>
    <col min="4100" max="4100" width="8" style="199" customWidth="1"/>
    <col min="4101" max="4101" width="12" style="199" customWidth="1"/>
    <col min="4102" max="4102" width="4.7265625" style="199" customWidth="1"/>
    <col min="4103" max="4103" width="6.7265625" style="199" customWidth="1"/>
    <col min="4104" max="4112" width="10.08984375" style="199" customWidth="1"/>
    <col min="4113" max="4114" width="7.6328125" style="199" customWidth="1"/>
    <col min="4115" max="4115" width="7.36328125" style="199" bestFit="1" customWidth="1"/>
    <col min="4116" max="4116" width="15.36328125" style="199" customWidth="1"/>
    <col min="4117" max="4117" width="4.453125" style="199" customWidth="1"/>
    <col min="4118" max="4118" width="5.08984375" style="199" bestFit="1" customWidth="1"/>
    <col min="4119" max="4119" width="9" style="199"/>
    <col min="4120" max="4120" width="5.453125" style="199" bestFit="1" customWidth="1"/>
    <col min="4121" max="4123" width="5.08984375" style="199" bestFit="1" customWidth="1"/>
    <col min="4124" max="4124" width="7.36328125" style="199" bestFit="1" customWidth="1"/>
    <col min="4125" max="4127" width="5.08984375" style="199" bestFit="1" customWidth="1"/>
    <col min="4128" max="4128" width="4" style="199" bestFit="1" customWidth="1"/>
    <col min="4129" max="4134" width="5.08984375" style="199" bestFit="1" customWidth="1"/>
    <col min="4135" max="4352" width="9" style="199"/>
    <col min="4353" max="4353" width="3.08984375" style="199" customWidth="1"/>
    <col min="4354" max="4354" width="19.6328125" style="199" customWidth="1"/>
    <col min="4355" max="4355" width="5.90625" style="199" bestFit="1" customWidth="1"/>
    <col min="4356" max="4356" width="8" style="199" customWidth="1"/>
    <col min="4357" max="4357" width="12" style="199" customWidth="1"/>
    <col min="4358" max="4358" width="4.7265625" style="199" customWidth="1"/>
    <col min="4359" max="4359" width="6.7265625" style="199" customWidth="1"/>
    <col min="4360" max="4368" width="10.08984375" style="199" customWidth="1"/>
    <col min="4369" max="4370" width="7.6328125" style="199" customWidth="1"/>
    <col min="4371" max="4371" width="7.36328125" style="199" bestFit="1" customWidth="1"/>
    <col min="4372" max="4372" width="15.36328125" style="199" customWidth="1"/>
    <col min="4373" max="4373" width="4.453125" style="199" customWidth="1"/>
    <col min="4374" max="4374" width="5.08984375" style="199" bestFit="1" customWidth="1"/>
    <col min="4375" max="4375" width="9" style="199"/>
    <col min="4376" max="4376" width="5.453125" style="199" bestFit="1" customWidth="1"/>
    <col min="4377" max="4379" width="5.08984375" style="199" bestFit="1" customWidth="1"/>
    <col min="4380" max="4380" width="7.36328125" style="199" bestFit="1" customWidth="1"/>
    <col min="4381" max="4383" width="5.08984375" style="199" bestFit="1" customWidth="1"/>
    <col min="4384" max="4384" width="4" style="199" bestFit="1" customWidth="1"/>
    <col min="4385" max="4390" width="5.08984375" style="199" bestFit="1" customWidth="1"/>
    <col min="4391" max="4608" width="9" style="199"/>
    <col min="4609" max="4609" width="3.08984375" style="199" customWidth="1"/>
    <col min="4610" max="4610" width="19.6328125" style="199" customWidth="1"/>
    <col min="4611" max="4611" width="5.90625" style="199" bestFit="1" customWidth="1"/>
    <col min="4612" max="4612" width="8" style="199" customWidth="1"/>
    <col min="4613" max="4613" width="12" style="199" customWidth="1"/>
    <col min="4614" max="4614" width="4.7265625" style="199" customWidth="1"/>
    <col min="4615" max="4615" width="6.7265625" style="199" customWidth="1"/>
    <col min="4616" max="4624" width="10.08984375" style="199" customWidth="1"/>
    <col min="4625" max="4626" width="7.6328125" style="199" customWidth="1"/>
    <col min="4627" max="4627" width="7.36328125" style="199" bestFit="1" customWidth="1"/>
    <col min="4628" max="4628" width="15.36328125" style="199" customWidth="1"/>
    <col min="4629" max="4629" width="4.453125" style="199" customWidth="1"/>
    <col min="4630" max="4630" width="5.08984375" style="199" bestFit="1" customWidth="1"/>
    <col min="4631" max="4631" width="9" style="199"/>
    <col min="4632" max="4632" width="5.453125" style="199" bestFit="1" customWidth="1"/>
    <col min="4633" max="4635" width="5.08984375" style="199" bestFit="1" customWidth="1"/>
    <col min="4636" max="4636" width="7.36328125" style="199" bestFit="1" customWidth="1"/>
    <col min="4637" max="4639" width="5.08984375" style="199" bestFit="1" customWidth="1"/>
    <col min="4640" max="4640" width="4" style="199" bestFit="1" customWidth="1"/>
    <col min="4641" max="4646" width="5.08984375" style="199" bestFit="1" customWidth="1"/>
    <col min="4647" max="4864" width="9" style="199"/>
    <col min="4865" max="4865" width="3.08984375" style="199" customWidth="1"/>
    <col min="4866" max="4866" width="19.6328125" style="199" customWidth="1"/>
    <col min="4867" max="4867" width="5.90625" style="199" bestFit="1" customWidth="1"/>
    <col min="4868" max="4868" width="8" style="199" customWidth="1"/>
    <col min="4869" max="4869" width="12" style="199" customWidth="1"/>
    <col min="4870" max="4870" width="4.7265625" style="199" customWidth="1"/>
    <col min="4871" max="4871" width="6.7265625" style="199" customWidth="1"/>
    <col min="4872" max="4880" width="10.08984375" style="199" customWidth="1"/>
    <col min="4881" max="4882" width="7.6328125" style="199" customWidth="1"/>
    <col min="4883" max="4883" width="7.36328125" style="199" bestFit="1" customWidth="1"/>
    <col min="4884" max="4884" width="15.36328125" style="199" customWidth="1"/>
    <col min="4885" max="4885" width="4.453125" style="199" customWidth="1"/>
    <col min="4886" max="4886" width="5.08984375" style="199" bestFit="1" customWidth="1"/>
    <col min="4887" max="4887" width="9" style="199"/>
    <col min="4888" max="4888" width="5.453125" style="199" bestFit="1" customWidth="1"/>
    <col min="4889" max="4891" width="5.08984375" style="199" bestFit="1" customWidth="1"/>
    <col min="4892" max="4892" width="7.36328125" style="199" bestFit="1" customWidth="1"/>
    <col min="4893" max="4895" width="5.08984375" style="199" bestFit="1" customWidth="1"/>
    <col min="4896" max="4896" width="4" style="199" bestFit="1" customWidth="1"/>
    <col min="4897" max="4902" width="5.08984375" style="199" bestFit="1" customWidth="1"/>
    <col min="4903" max="5120" width="9" style="199"/>
    <col min="5121" max="5121" width="3.08984375" style="199" customWidth="1"/>
    <col min="5122" max="5122" width="19.6328125" style="199" customWidth="1"/>
    <col min="5123" max="5123" width="5.90625" style="199" bestFit="1" customWidth="1"/>
    <col min="5124" max="5124" width="8" style="199" customWidth="1"/>
    <col min="5125" max="5125" width="12" style="199" customWidth="1"/>
    <col min="5126" max="5126" width="4.7265625" style="199" customWidth="1"/>
    <col min="5127" max="5127" width="6.7265625" style="199" customWidth="1"/>
    <col min="5128" max="5136" width="10.08984375" style="199" customWidth="1"/>
    <col min="5137" max="5138" width="7.6328125" style="199" customWidth="1"/>
    <col min="5139" max="5139" width="7.36328125" style="199" bestFit="1" customWidth="1"/>
    <col min="5140" max="5140" width="15.36328125" style="199" customWidth="1"/>
    <col min="5141" max="5141" width="4.453125" style="199" customWidth="1"/>
    <col min="5142" max="5142" width="5.08984375" style="199" bestFit="1" customWidth="1"/>
    <col min="5143" max="5143" width="9" style="199"/>
    <col min="5144" max="5144" width="5.453125" style="199" bestFit="1" customWidth="1"/>
    <col min="5145" max="5147" width="5.08984375" style="199" bestFit="1" customWidth="1"/>
    <col min="5148" max="5148" width="7.36328125" style="199" bestFit="1" customWidth="1"/>
    <col min="5149" max="5151" width="5.08984375" style="199" bestFit="1" customWidth="1"/>
    <col min="5152" max="5152" width="4" style="199" bestFit="1" customWidth="1"/>
    <col min="5153" max="5158" width="5.08984375" style="199" bestFit="1" customWidth="1"/>
    <col min="5159" max="5376" width="9" style="199"/>
    <col min="5377" max="5377" width="3.08984375" style="199" customWidth="1"/>
    <col min="5378" max="5378" width="19.6328125" style="199" customWidth="1"/>
    <col min="5379" max="5379" width="5.90625" style="199" bestFit="1" customWidth="1"/>
    <col min="5380" max="5380" width="8" style="199" customWidth="1"/>
    <col min="5381" max="5381" width="12" style="199" customWidth="1"/>
    <col min="5382" max="5382" width="4.7265625" style="199" customWidth="1"/>
    <col min="5383" max="5383" width="6.7265625" style="199" customWidth="1"/>
    <col min="5384" max="5392" width="10.08984375" style="199" customWidth="1"/>
    <col min="5393" max="5394" width="7.6328125" style="199" customWidth="1"/>
    <col min="5395" max="5395" width="7.36328125" style="199" bestFit="1" customWidth="1"/>
    <col min="5396" max="5396" width="15.36328125" style="199" customWidth="1"/>
    <col min="5397" max="5397" width="4.453125" style="199" customWidth="1"/>
    <col min="5398" max="5398" width="5.08984375" style="199" bestFit="1" customWidth="1"/>
    <col min="5399" max="5399" width="9" style="199"/>
    <col min="5400" max="5400" width="5.453125" style="199" bestFit="1" customWidth="1"/>
    <col min="5401" max="5403" width="5.08984375" style="199" bestFit="1" customWidth="1"/>
    <col min="5404" max="5404" width="7.36328125" style="199" bestFit="1" customWidth="1"/>
    <col min="5405" max="5407" width="5.08984375" style="199" bestFit="1" customWidth="1"/>
    <col min="5408" max="5408" width="4" style="199" bestFit="1" customWidth="1"/>
    <col min="5409" max="5414" width="5.08984375" style="199" bestFit="1" customWidth="1"/>
    <col min="5415" max="5632" width="9" style="199"/>
    <col min="5633" max="5633" width="3.08984375" style="199" customWidth="1"/>
    <col min="5634" max="5634" width="19.6328125" style="199" customWidth="1"/>
    <col min="5635" max="5635" width="5.90625" style="199" bestFit="1" customWidth="1"/>
    <col min="5636" max="5636" width="8" style="199" customWidth="1"/>
    <col min="5637" max="5637" width="12" style="199" customWidth="1"/>
    <col min="5638" max="5638" width="4.7265625" style="199" customWidth="1"/>
    <col min="5639" max="5639" width="6.7265625" style="199" customWidth="1"/>
    <col min="5640" max="5648" width="10.08984375" style="199" customWidth="1"/>
    <col min="5649" max="5650" width="7.6328125" style="199" customWidth="1"/>
    <col min="5651" max="5651" width="7.36328125" style="199" bestFit="1" customWidth="1"/>
    <col min="5652" max="5652" width="15.36328125" style="199" customWidth="1"/>
    <col min="5653" max="5653" width="4.453125" style="199" customWidth="1"/>
    <col min="5654" max="5654" width="5.08984375" style="199" bestFit="1" customWidth="1"/>
    <col min="5655" max="5655" width="9" style="199"/>
    <col min="5656" max="5656" width="5.453125" style="199" bestFit="1" customWidth="1"/>
    <col min="5657" max="5659" width="5.08984375" style="199" bestFit="1" customWidth="1"/>
    <col min="5660" max="5660" width="7.36328125" style="199" bestFit="1" customWidth="1"/>
    <col min="5661" max="5663" width="5.08984375" style="199" bestFit="1" customWidth="1"/>
    <col min="5664" max="5664" width="4" style="199" bestFit="1" customWidth="1"/>
    <col min="5665" max="5670" width="5.08984375" style="199" bestFit="1" customWidth="1"/>
    <col min="5671" max="5888" width="9" style="199"/>
    <col min="5889" max="5889" width="3.08984375" style="199" customWidth="1"/>
    <col min="5890" max="5890" width="19.6328125" style="199" customWidth="1"/>
    <col min="5891" max="5891" width="5.90625" style="199" bestFit="1" customWidth="1"/>
    <col min="5892" max="5892" width="8" style="199" customWidth="1"/>
    <col min="5893" max="5893" width="12" style="199" customWidth="1"/>
    <col min="5894" max="5894" width="4.7265625" style="199" customWidth="1"/>
    <col min="5895" max="5895" width="6.7265625" style="199" customWidth="1"/>
    <col min="5896" max="5904" width="10.08984375" style="199" customWidth="1"/>
    <col min="5905" max="5906" width="7.6328125" style="199" customWidth="1"/>
    <col min="5907" max="5907" width="7.36328125" style="199" bestFit="1" customWidth="1"/>
    <col min="5908" max="5908" width="15.36328125" style="199" customWidth="1"/>
    <col min="5909" max="5909" width="4.453125" style="199" customWidth="1"/>
    <col min="5910" max="5910" width="5.08984375" style="199" bestFit="1" customWidth="1"/>
    <col min="5911" max="5911" width="9" style="199"/>
    <col min="5912" max="5912" width="5.453125" style="199" bestFit="1" customWidth="1"/>
    <col min="5913" max="5915" width="5.08984375" style="199" bestFit="1" customWidth="1"/>
    <col min="5916" max="5916" width="7.36328125" style="199" bestFit="1" customWidth="1"/>
    <col min="5917" max="5919" width="5.08984375" style="199" bestFit="1" customWidth="1"/>
    <col min="5920" max="5920" width="4" style="199" bestFit="1" customWidth="1"/>
    <col min="5921" max="5926" width="5.08984375" style="199" bestFit="1" customWidth="1"/>
    <col min="5927" max="6144" width="9" style="199"/>
    <col min="6145" max="6145" width="3.08984375" style="199" customWidth="1"/>
    <col min="6146" max="6146" width="19.6328125" style="199" customWidth="1"/>
    <col min="6147" max="6147" width="5.90625" style="199" bestFit="1" customWidth="1"/>
    <col min="6148" max="6148" width="8" style="199" customWidth="1"/>
    <col min="6149" max="6149" width="12" style="199" customWidth="1"/>
    <col min="6150" max="6150" width="4.7265625" style="199" customWidth="1"/>
    <col min="6151" max="6151" width="6.7265625" style="199" customWidth="1"/>
    <col min="6152" max="6160" width="10.08984375" style="199" customWidth="1"/>
    <col min="6161" max="6162" width="7.6328125" style="199" customWidth="1"/>
    <col min="6163" max="6163" width="7.36328125" style="199" bestFit="1" customWidth="1"/>
    <col min="6164" max="6164" width="15.36328125" style="199" customWidth="1"/>
    <col min="6165" max="6165" width="4.453125" style="199" customWidth="1"/>
    <col min="6166" max="6166" width="5.08984375" style="199" bestFit="1" customWidth="1"/>
    <col min="6167" max="6167" width="9" style="199"/>
    <col min="6168" max="6168" width="5.453125" style="199" bestFit="1" customWidth="1"/>
    <col min="6169" max="6171" width="5.08984375" style="199" bestFit="1" customWidth="1"/>
    <col min="6172" max="6172" width="7.36328125" style="199" bestFit="1" customWidth="1"/>
    <col min="6173" max="6175" width="5.08984375" style="199" bestFit="1" customWidth="1"/>
    <col min="6176" max="6176" width="4" style="199" bestFit="1" customWidth="1"/>
    <col min="6177" max="6182" width="5.08984375" style="199" bestFit="1" customWidth="1"/>
    <col min="6183" max="6400" width="9" style="199"/>
    <col min="6401" max="6401" width="3.08984375" style="199" customWidth="1"/>
    <col min="6402" max="6402" width="19.6328125" style="199" customWidth="1"/>
    <col min="6403" max="6403" width="5.90625" style="199" bestFit="1" customWidth="1"/>
    <col min="6404" max="6404" width="8" style="199" customWidth="1"/>
    <col min="6405" max="6405" width="12" style="199" customWidth="1"/>
    <col min="6406" max="6406" width="4.7265625" style="199" customWidth="1"/>
    <col min="6407" max="6407" width="6.7265625" style="199" customWidth="1"/>
    <col min="6408" max="6416" width="10.08984375" style="199" customWidth="1"/>
    <col min="6417" max="6418" width="7.6328125" style="199" customWidth="1"/>
    <col min="6419" max="6419" width="7.36328125" style="199" bestFit="1" customWidth="1"/>
    <col min="6420" max="6420" width="15.36328125" style="199" customWidth="1"/>
    <col min="6421" max="6421" width="4.453125" style="199" customWidth="1"/>
    <col min="6422" max="6422" width="5.08984375" style="199" bestFit="1" customWidth="1"/>
    <col min="6423" max="6423" width="9" style="199"/>
    <col min="6424" max="6424" width="5.453125" style="199" bestFit="1" customWidth="1"/>
    <col min="6425" max="6427" width="5.08984375" style="199" bestFit="1" customWidth="1"/>
    <col min="6428" max="6428" width="7.36328125" style="199" bestFit="1" customWidth="1"/>
    <col min="6429" max="6431" width="5.08984375" style="199" bestFit="1" customWidth="1"/>
    <col min="6432" max="6432" width="4" style="199" bestFit="1" customWidth="1"/>
    <col min="6433" max="6438" width="5.08984375" style="199" bestFit="1" customWidth="1"/>
    <col min="6439" max="6656" width="9" style="199"/>
    <col min="6657" max="6657" width="3.08984375" style="199" customWidth="1"/>
    <col min="6658" max="6658" width="19.6328125" style="199" customWidth="1"/>
    <col min="6659" max="6659" width="5.90625" style="199" bestFit="1" customWidth="1"/>
    <col min="6660" max="6660" width="8" style="199" customWidth="1"/>
    <col min="6661" max="6661" width="12" style="199" customWidth="1"/>
    <col min="6662" max="6662" width="4.7265625" style="199" customWidth="1"/>
    <col min="6663" max="6663" width="6.7265625" style="199" customWidth="1"/>
    <col min="6664" max="6672" width="10.08984375" style="199" customWidth="1"/>
    <col min="6673" max="6674" width="7.6328125" style="199" customWidth="1"/>
    <col min="6675" max="6675" width="7.36328125" style="199" bestFit="1" customWidth="1"/>
    <col min="6676" max="6676" width="15.36328125" style="199" customWidth="1"/>
    <col min="6677" max="6677" width="4.453125" style="199" customWidth="1"/>
    <col min="6678" max="6678" width="5.08984375" style="199" bestFit="1" customWidth="1"/>
    <col min="6679" max="6679" width="9" style="199"/>
    <col min="6680" max="6680" width="5.453125" style="199" bestFit="1" customWidth="1"/>
    <col min="6681" max="6683" width="5.08984375" style="199" bestFit="1" customWidth="1"/>
    <col min="6684" max="6684" width="7.36328125" style="199" bestFit="1" customWidth="1"/>
    <col min="6685" max="6687" width="5.08984375" style="199" bestFit="1" customWidth="1"/>
    <col min="6688" max="6688" width="4" style="199" bestFit="1" customWidth="1"/>
    <col min="6689" max="6694" width="5.08984375" style="199" bestFit="1" customWidth="1"/>
    <col min="6695" max="6912" width="9" style="199"/>
    <col min="6913" max="6913" width="3.08984375" style="199" customWidth="1"/>
    <col min="6914" max="6914" width="19.6328125" style="199" customWidth="1"/>
    <col min="6915" max="6915" width="5.90625" style="199" bestFit="1" customWidth="1"/>
    <col min="6916" max="6916" width="8" style="199" customWidth="1"/>
    <col min="6917" max="6917" width="12" style="199" customWidth="1"/>
    <col min="6918" max="6918" width="4.7265625" style="199" customWidth="1"/>
    <col min="6919" max="6919" width="6.7265625" style="199" customWidth="1"/>
    <col min="6920" max="6928" width="10.08984375" style="199" customWidth="1"/>
    <col min="6929" max="6930" width="7.6328125" style="199" customWidth="1"/>
    <col min="6931" max="6931" width="7.36328125" style="199" bestFit="1" customWidth="1"/>
    <col min="6932" max="6932" width="15.36328125" style="199" customWidth="1"/>
    <col min="6933" max="6933" width="4.453125" style="199" customWidth="1"/>
    <col min="6934" max="6934" width="5.08984375" style="199" bestFit="1" customWidth="1"/>
    <col min="6935" max="6935" width="9" style="199"/>
    <col min="6936" max="6936" width="5.453125" style="199" bestFit="1" customWidth="1"/>
    <col min="6937" max="6939" width="5.08984375" style="199" bestFit="1" customWidth="1"/>
    <col min="6940" max="6940" width="7.36328125" style="199" bestFit="1" customWidth="1"/>
    <col min="6941" max="6943" width="5.08984375" style="199" bestFit="1" customWidth="1"/>
    <col min="6944" max="6944" width="4" style="199" bestFit="1" customWidth="1"/>
    <col min="6945" max="6950" width="5.08984375" style="199" bestFit="1" customWidth="1"/>
    <col min="6951" max="7168" width="9" style="199"/>
    <col min="7169" max="7169" width="3.08984375" style="199" customWidth="1"/>
    <col min="7170" max="7170" width="19.6328125" style="199" customWidth="1"/>
    <col min="7171" max="7171" width="5.90625" style="199" bestFit="1" customWidth="1"/>
    <col min="7172" max="7172" width="8" style="199" customWidth="1"/>
    <col min="7173" max="7173" width="12" style="199" customWidth="1"/>
    <col min="7174" max="7174" width="4.7265625" style="199" customWidth="1"/>
    <col min="7175" max="7175" width="6.7265625" style="199" customWidth="1"/>
    <col min="7176" max="7184" width="10.08984375" style="199" customWidth="1"/>
    <col min="7185" max="7186" width="7.6328125" style="199" customWidth="1"/>
    <col min="7187" max="7187" width="7.36328125" style="199" bestFit="1" customWidth="1"/>
    <col min="7188" max="7188" width="15.36328125" style="199" customWidth="1"/>
    <col min="7189" max="7189" width="4.453125" style="199" customWidth="1"/>
    <col min="7190" max="7190" width="5.08984375" style="199" bestFit="1" customWidth="1"/>
    <col min="7191" max="7191" width="9" style="199"/>
    <col min="7192" max="7192" width="5.453125" style="199" bestFit="1" customWidth="1"/>
    <col min="7193" max="7195" width="5.08984375" style="199" bestFit="1" customWidth="1"/>
    <col min="7196" max="7196" width="7.36328125" style="199" bestFit="1" customWidth="1"/>
    <col min="7197" max="7199" width="5.08984375" style="199" bestFit="1" customWidth="1"/>
    <col min="7200" max="7200" width="4" style="199" bestFit="1" customWidth="1"/>
    <col min="7201" max="7206" width="5.08984375" style="199" bestFit="1" customWidth="1"/>
    <col min="7207" max="7424" width="9" style="199"/>
    <col min="7425" max="7425" width="3.08984375" style="199" customWidth="1"/>
    <col min="7426" max="7426" width="19.6328125" style="199" customWidth="1"/>
    <col min="7427" max="7427" width="5.90625" style="199" bestFit="1" customWidth="1"/>
    <col min="7428" max="7428" width="8" style="199" customWidth="1"/>
    <col min="7429" max="7429" width="12" style="199" customWidth="1"/>
    <col min="7430" max="7430" width="4.7265625" style="199" customWidth="1"/>
    <col min="7431" max="7431" width="6.7265625" style="199" customWidth="1"/>
    <col min="7432" max="7440" width="10.08984375" style="199" customWidth="1"/>
    <col min="7441" max="7442" width="7.6328125" style="199" customWidth="1"/>
    <col min="7443" max="7443" width="7.36328125" style="199" bestFit="1" customWidth="1"/>
    <col min="7444" max="7444" width="15.36328125" style="199" customWidth="1"/>
    <col min="7445" max="7445" width="4.453125" style="199" customWidth="1"/>
    <col min="7446" max="7446" width="5.08984375" style="199" bestFit="1" customWidth="1"/>
    <col min="7447" max="7447" width="9" style="199"/>
    <col min="7448" max="7448" width="5.453125" style="199" bestFit="1" customWidth="1"/>
    <col min="7449" max="7451" width="5.08984375" style="199" bestFit="1" customWidth="1"/>
    <col min="7452" max="7452" width="7.36328125" style="199" bestFit="1" customWidth="1"/>
    <col min="7453" max="7455" width="5.08984375" style="199" bestFit="1" customWidth="1"/>
    <col min="7456" max="7456" width="4" style="199" bestFit="1" customWidth="1"/>
    <col min="7457" max="7462" width="5.08984375" style="199" bestFit="1" customWidth="1"/>
    <col min="7463" max="7680" width="9" style="199"/>
    <col min="7681" max="7681" width="3.08984375" style="199" customWidth="1"/>
    <col min="7682" max="7682" width="19.6328125" style="199" customWidth="1"/>
    <col min="7683" max="7683" width="5.90625" style="199" bestFit="1" customWidth="1"/>
    <col min="7684" max="7684" width="8" style="199" customWidth="1"/>
    <col min="7685" max="7685" width="12" style="199" customWidth="1"/>
    <col min="7686" max="7686" width="4.7265625" style="199" customWidth="1"/>
    <col min="7687" max="7687" width="6.7265625" style="199" customWidth="1"/>
    <col min="7688" max="7696" width="10.08984375" style="199" customWidth="1"/>
    <col min="7697" max="7698" width="7.6328125" style="199" customWidth="1"/>
    <col min="7699" max="7699" width="7.36328125" style="199" bestFit="1" customWidth="1"/>
    <col min="7700" max="7700" width="15.36328125" style="199" customWidth="1"/>
    <col min="7701" max="7701" width="4.453125" style="199" customWidth="1"/>
    <col min="7702" max="7702" width="5.08984375" style="199" bestFit="1" customWidth="1"/>
    <col min="7703" max="7703" width="9" style="199"/>
    <col min="7704" max="7704" width="5.453125" style="199" bestFit="1" customWidth="1"/>
    <col min="7705" max="7707" width="5.08984375" style="199" bestFit="1" customWidth="1"/>
    <col min="7708" max="7708" width="7.36328125" style="199" bestFit="1" customWidth="1"/>
    <col min="7709" max="7711" width="5.08984375" style="199" bestFit="1" customWidth="1"/>
    <col min="7712" max="7712" width="4" style="199" bestFit="1" customWidth="1"/>
    <col min="7713" max="7718" width="5.08984375" style="199" bestFit="1" customWidth="1"/>
    <col min="7719" max="7936" width="9" style="199"/>
    <col min="7937" max="7937" width="3.08984375" style="199" customWidth="1"/>
    <col min="7938" max="7938" width="19.6328125" style="199" customWidth="1"/>
    <col min="7939" max="7939" width="5.90625" style="199" bestFit="1" customWidth="1"/>
    <col min="7940" max="7940" width="8" style="199" customWidth="1"/>
    <col min="7941" max="7941" width="12" style="199" customWidth="1"/>
    <col min="7942" max="7942" width="4.7265625" style="199" customWidth="1"/>
    <col min="7943" max="7943" width="6.7265625" style="199" customWidth="1"/>
    <col min="7944" max="7952" width="10.08984375" style="199" customWidth="1"/>
    <col min="7953" max="7954" width="7.6328125" style="199" customWidth="1"/>
    <col min="7955" max="7955" width="7.36328125" style="199" bestFit="1" customWidth="1"/>
    <col min="7956" max="7956" width="15.36328125" style="199" customWidth="1"/>
    <col min="7957" max="7957" width="4.453125" style="199" customWidth="1"/>
    <col min="7958" max="7958" width="5.08984375" style="199" bestFit="1" customWidth="1"/>
    <col min="7959" max="7959" width="9" style="199"/>
    <col min="7960" max="7960" width="5.453125" style="199" bestFit="1" customWidth="1"/>
    <col min="7961" max="7963" width="5.08984375" style="199" bestFit="1" customWidth="1"/>
    <col min="7964" max="7964" width="7.36328125" style="199" bestFit="1" customWidth="1"/>
    <col min="7965" max="7967" width="5.08984375" style="199" bestFit="1" customWidth="1"/>
    <col min="7968" max="7968" width="4" style="199" bestFit="1" customWidth="1"/>
    <col min="7969" max="7974" width="5.08984375" style="199" bestFit="1" customWidth="1"/>
    <col min="7975" max="8192" width="9" style="199"/>
    <col min="8193" max="8193" width="3.08984375" style="199" customWidth="1"/>
    <col min="8194" max="8194" width="19.6328125" style="199" customWidth="1"/>
    <col min="8195" max="8195" width="5.90625" style="199" bestFit="1" customWidth="1"/>
    <col min="8196" max="8196" width="8" style="199" customWidth="1"/>
    <col min="8197" max="8197" width="12" style="199" customWidth="1"/>
    <col min="8198" max="8198" width="4.7265625" style="199" customWidth="1"/>
    <col min="8199" max="8199" width="6.7265625" style="199" customWidth="1"/>
    <col min="8200" max="8208" width="10.08984375" style="199" customWidth="1"/>
    <col min="8209" max="8210" width="7.6328125" style="199" customWidth="1"/>
    <col min="8211" max="8211" width="7.36328125" style="199" bestFit="1" customWidth="1"/>
    <col min="8212" max="8212" width="15.36328125" style="199" customWidth="1"/>
    <col min="8213" max="8213" width="4.453125" style="199" customWidth="1"/>
    <col min="8214" max="8214" width="5.08984375" style="199" bestFit="1" customWidth="1"/>
    <col min="8215" max="8215" width="9" style="199"/>
    <col min="8216" max="8216" width="5.453125" style="199" bestFit="1" customWidth="1"/>
    <col min="8217" max="8219" width="5.08984375" style="199" bestFit="1" customWidth="1"/>
    <col min="8220" max="8220" width="7.36328125" style="199" bestFit="1" customWidth="1"/>
    <col min="8221" max="8223" width="5.08984375" style="199" bestFit="1" customWidth="1"/>
    <col min="8224" max="8224" width="4" style="199" bestFit="1" customWidth="1"/>
    <col min="8225" max="8230" width="5.08984375" style="199" bestFit="1" customWidth="1"/>
    <col min="8231" max="8448" width="9" style="199"/>
    <col min="8449" max="8449" width="3.08984375" style="199" customWidth="1"/>
    <col min="8450" max="8450" width="19.6328125" style="199" customWidth="1"/>
    <col min="8451" max="8451" width="5.90625" style="199" bestFit="1" customWidth="1"/>
    <col min="8452" max="8452" width="8" style="199" customWidth="1"/>
    <col min="8453" max="8453" width="12" style="199" customWidth="1"/>
    <col min="8454" max="8454" width="4.7265625" style="199" customWidth="1"/>
    <col min="8455" max="8455" width="6.7265625" style="199" customWidth="1"/>
    <col min="8456" max="8464" width="10.08984375" style="199" customWidth="1"/>
    <col min="8465" max="8466" width="7.6328125" style="199" customWidth="1"/>
    <col min="8467" max="8467" width="7.36328125" style="199" bestFit="1" customWidth="1"/>
    <col min="8468" max="8468" width="15.36328125" style="199" customWidth="1"/>
    <col min="8469" max="8469" width="4.453125" style="199" customWidth="1"/>
    <col min="8470" max="8470" width="5.08984375" style="199" bestFit="1" customWidth="1"/>
    <col min="8471" max="8471" width="9" style="199"/>
    <col min="8472" max="8472" width="5.453125" style="199" bestFit="1" customWidth="1"/>
    <col min="8473" max="8475" width="5.08984375" style="199" bestFit="1" customWidth="1"/>
    <col min="8476" max="8476" width="7.36328125" style="199" bestFit="1" customWidth="1"/>
    <col min="8477" max="8479" width="5.08984375" style="199" bestFit="1" customWidth="1"/>
    <col min="8480" max="8480" width="4" style="199" bestFit="1" customWidth="1"/>
    <col min="8481" max="8486" width="5.08984375" style="199" bestFit="1" customWidth="1"/>
    <col min="8487" max="8704" width="9" style="199"/>
    <col min="8705" max="8705" width="3.08984375" style="199" customWidth="1"/>
    <col min="8706" max="8706" width="19.6328125" style="199" customWidth="1"/>
    <col min="8707" max="8707" width="5.90625" style="199" bestFit="1" customWidth="1"/>
    <col min="8708" max="8708" width="8" style="199" customWidth="1"/>
    <col min="8709" max="8709" width="12" style="199" customWidth="1"/>
    <col min="8710" max="8710" width="4.7265625" style="199" customWidth="1"/>
    <col min="8711" max="8711" width="6.7265625" style="199" customWidth="1"/>
    <col min="8712" max="8720" width="10.08984375" style="199" customWidth="1"/>
    <col min="8721" max="8722" width="7.6328125" style="199" customWidth="1"/>
    <col min="8723" max="8723" width="7.36328125" style="199" bestFit="1" customWidth="1"/>
    <col min="8724" max="8724" width="15.36328125" style="199" customWidth="1"/>
    <col min="8725" max="8725" width="4.453125" style="199" customWidth="1"/>
    <col min="8726" max="8726" width="5.08984375" style="199" bestFit="1" customWidth="1"/>
    <col min="8727" max="8727" width="9" style="199"/>
    <col min="8728" max="8728" width="5.453125" style="199" bestFit="1" customWidth="1"/>
    <col min="8729" max="8731" width="5.08984375" style="199" bestFit="1" customWidth="1"/>
    <col min="8732" max="8732" width="7.36328125" style="199" bestFit="1" customWidth="1"/>
    <col min="8733" max="8735" width="5.08984375" style="199" bestFit="1" customWidth="1"/>
    <col min="8736" max="8736" width="4" style="199" bestFit="1" customWidth="1"/>
    <col min="8737" max="8742" width="5.08984375" style="199" bestFit="1" customWidth="1"/>
    <col min="8743" max="8960" width="9" style="199"/>
    <col min="8961" max="8961" width="3.08984375" style="199" customWidth="1"/>
    <col min="8962" max="8962" width="19.6328125" style="199" customWidth="1"/>
    <col min="8963" max="8963" width="5.90625" style="199" bestFit="1" customWidth="1"/>
    <col min="8964" max="8964" width="8" style="199" customWidth="1"/>
    <col min="8965" max="8965" width="12" style="199" customWidth="1"/>
    <col min="8966" max="8966" width="4.7265625" style="199" customWidth="1"/>
    <col min="8967" max="8967" width="6.7265625" style="199" customWidth="1"/>
    <col min="8968" max="8976" width="10.08984375" style="199" customWidth="1"/>
    <col min="8977" max="8978" width="7.6328125" style="199" customWidth="1"/>
    <col min="8979" max="8979" width="7.36328125" style="199" bestFit="1" customWidth="1"/>
    <col min="8980" max="8980" width="15.36328125" style="199" customWidth="1"/>
    <col min="8981" max="8981" width="4.453125" style="199" customWidth="1"/>
    <col min="8982" max="8982" width="5.08984375" style="199" bestFit="1" customWidth="1"/>
    <col min="8983" max="8983" width="9" style="199"/>
    <col min="8984" max="8984" width="5.453125" style="199" bestFit="1" customWidth="1"/>
    <col min="8985" max="8987" width="5.08984375" style="199" bestFit="1" customWidth="1"/>
    <col min="8988" max="8988" width="7.36328125" style="199" bestFit="1" customWidth="1"/>
    <col min="8989" max="8991" width="5.08984375" style="199" bestFit="1" customWidth="1"/>
    <col min="8992" max="8992" width="4" style="199" bestFit="1" customWidth="1"/>
    <col min="8993" max="8998" width="5.08984375" style="199" bestFit="1" customWidth="1"/>
    <col min="8999" max="9216" width="9" style="199"/>
    <col min="9217" max="9217" width="3.08984375" style="199" customWidth="1"/>
    <col min="9218" max="9218" width="19.6328125" style="199" customWidth="1"/>
    <col min="9219" max="9219" width="5.90625" style="199" bestFit="1" customWidth="1"/>
    <col min="9220" max="9220" width="8" style="199" customWidth="1"/>
    <col min="9221" max="9221" width="12" style="199" customWidth="1"/>
    <col min="9222" max="9222" width="4.7265625" style="199" customWidth="1"/>
    <col min="9223" max="9223" width="6.7265625" style="199" customWidth="1"/>
    <col min="9224" max="9232" width="10.08984375" style="199" customWidth="1"/>
    <col min="9233" max="9234" width="7.6328125" style="199" customWidth="1"/>
    <col min="9235" max="9235" width="7.36328125" style="199" bestFit="1" customWidth="1"/>
    <col min="9236" max="9236" width="15.36328125" style="199" customWidth="1"/>
    <col min="9237" max="9237" width="4.453125" style="199" customWidth="1"/>
    <col min="9238" max="9238" width="5.08984375" style="199" bestFit="1" customWidth="1"/>
    <col min="9239" max="9239" width="9" style="199"/>
    <col min="9240" max="9240" width="5.453125" style="199" bestFit="1" customWidth="1"/>
    <col min="9241" max="9243" width="5.08984375" style="199" bestFit="1" customWidth="1"/>
    <col min="9244" max="9244" width="7.36328125" style="199" bestFit="1" customWidth="1"/>
    <col min="9245" max="9247" width="5.08984375" style="199" bestFit="1" customWidth="1"/>
    <col min="9248" max="9248" width="4" style="199" bestFit="1" customWidth="1"/>
    <col min="9249" max="9254" width="5.08984375" style="199" bestFit="1" customWidth="1"/>
    <col min="9255" max="9472" width="9" style="199"/>
    <col min="9473" max="9473" width="3.08984375" style="199" customWidth="1"/>
    <col min="9474" max="9474" width="19.6328125" style="199" customWidth="1"/>
    <col min="9475" max="9475" width="5.90625" style="199" bestFit="1" customWidth="1"/>
    <col min="9476" max="9476" width="8" style="199" customWidth="1"/>
    <col min="9477" max="9477" width="12" style="199" customWidth="1"/>
    <col min="9478" max="9478" width="4.7265625" style="199" customWidth="1"/>
    <col min="9479" max="9479" width="6.7265625" style="199" customWidth="1"/>
    <col min="9480" max="9488" width="10.08984375" style="199" customWidth="1"/>
    <col min="9489" max="9490" width="7.6328125" style="199" customWidth="1"/>
    <col min="9491" max="9491" width="7.36328125" style="199" bestFit="1" customWidth="1"/>
    <col min="9492" max="9492" width="15.36328125" style="199" customWidth="1"/>
    <col min="9493" max="9493" width="4.453125" style="199" customWidth="1"/>
    <col min="9494" max="9494" width="5.08984375" style="199" bestFit="1" customWidth="1"/>
    <col min="9495" max="9495" width="9" style="199"/>
    <col min="9496" max="9496" width="5.453125" style="199" bestFit="1" customWidth="1"/>
    <col min="9497" max="9499" width="5.08984375" style="199" bestFit="1" customWidth="1"/>
    <col min="9500" max="9500" width="7.36328125" style="199" bestFit="1" customWidth="1"/>
    <col min="9501" max="9503" width="5.08984375" style="199" bestFit="1" customWidth="1"/>
    <col min="9504" max="9504" width="4" style="199" bestFit="1" customWidth="1"/>
    <col min="9505" max="9510" width="5.08984375" style="199" bestFit="1" customWidth="1"/>
    <col min="9511" max="9728" width="9" style="199"/>
    <col min="9729" max="9729" width="3.08984375" style="199" customWidth="1"/>
    <col min="9730" max="9730" width="19.6328125" style="199" customWidth="1"/>
    <col min="9731" max="9731" width="5.90625" style="199" bestFit="1" customWidth="1"/>
    <col min="9732" max="9732" width="8" style="199" customWidth="1"/>
    <col min="9733" max="9733" width="12" style="199" customWidth="1"/>
    <col min="9734" max="9734" width="4.7265625" style="199" customWidth="1"/>
    <col min="9735" max="9735" width="6.7265625" style="199" customWidth="1"/>
    <col min="9736" max="9744" width="10.08984375" style="199" customWidth="1"/>
    <col min="9745" max="9746" width="7.6328125" style="199" customWidth="1"/>
    <col min="9747" max="9747" width="7.36328125" style="199" bestFit="1" customWidth="1"/>
    <col min="9748" max="9748" width="15.36328125" style="199" customWidth="1"/>
    <col min="9749" max="9749" width="4.453125" style="199" customWidth="1"/>
    <col min="9750" max="9750" width="5.08984375" style="199" bestFit="1" customWidth="1"/>
    <col min="9751" max="9751" width="9" style="199"/>
    <col min="9752" max="9752" width="5.453125" style="199" bestFit="1" customWidth="1"/>
    <col min="9753" max="9755" width="5.08984375" style="199" bestFit="1" customWidth="1"/>
    <col min="9756" max="9756" width="7.36328125" style="199" bestFit="1" customWidth="1"/>
    <col min="9757" max="9759" width="5.08984375" style="199" bestFit="1" customWidth="1"/>
    <col min="9760" max="9760" width="4" style="199" bestFit="1" customWidth="1"/>
    <col min="9761" max="9766" width="5.08984375" style="199" bestFit="1" customWidth="1"/>
    <col min="9767" max="9984" width="9" style="199"/>
    <col min="9985" max="9985" width="3.08984375" style="199" customWidth="1"/>
    <col min="9986" max="9986" width="19.6328125" style="199" customWidth="1"/>
    <col min="9987" max="9987" width="5.90625" style="199" bestFit="1" customWidth="1"/>
    <col min="9988" max="9988" width="8" style="199" customWidth="1"/>
    <col min="9989" max="9989" width="12" style="199" customWidth="1"/>
    <col min="9990" max="9990" width="4.7265625" style="199" customWidth="1"/>
    <col min="9991" max="9991" width="6.7265625" style="199" customWidth="1"/>
    <col min="9992" max="10000" width="10.08984375" style="199" customWidth="1"/>
    <col min="10001" max="10002" width="7.6328125" style="199" customWidth="1"/>
    <col min="10003" max="10003" width="7.36328125" style="199" bestFit="1" customWidth="1"/>
    <col min="10004" max="10004" width="15.36328125" style="199" customWidth="1"/>
    <col min="10005" max="10005" width="4.453125" style="199" customWidth="1"/>
    <col min="10006" max="10006" width="5.08984375" style="199" bestFit="1" customWidth="1"/>
    <col min="10007" max="10007" width="9" style="199"/>
    <col min="10008" max="10008" width="5.453125" style="199" bestFit="1" customWidth="1"/>
    <col min="10009" max="10011" width="5.08984375" style="199" bestFit="1" customWidth="1"/>
    <col min="10012" max="10012" width="7.36328125" style="199" bestFit="1" customWidth="1"/>
    <col min="10013" max="10015" width="5.08984375" style="199" bestFit="1" customWidth="1"/>
    <col min="10016" max="10016" width="4" style="199" bestFit="1" customWidth="1"/>
    <col min="10017" max="10022" width="5.08984375" style="199" bestFit="1" customWidth="1"/>
    <col min="10023" max="10240" width="9" style="199"/>
    <col min="10241" max="10241" width="3.08984375" style="199" customWidth="1"/>
    <col min="10242" max="10242" width="19.6328125" style="199" customWidth="1"/>
    <col min="10243" max="10243" width="5.90625" style="199" bestFit="1" customWidth="1"/>
    <col min="10244" max="10244" width="8" style="199" customWidth="1"/>
    <col min="10245" max="10245" width="12" style="199" customWidth="1"/>
    <col min="10246" max="10246" width="4.7265625" style="199" customWidth="1"/>
    <col min="10247" max="10247" width="6.7265625" style="199" customWidth="1"/>
    <col min="10248" max="10256" width="10.08984375" style="199" customWidth="1"/>
    <col min="10257" max="10258" width="7.6328125" style="199" customWidth="1"/>
    <col min="10259" max="10259" width="7.36328125" style="199" bestFit="1" customWidth="1"/>
    <col min="10260" max="10260" width="15.36328125" style="199" customWidth="1"/>
    <col min="10261" max="10261" width="4.453125" style="199" customWidth="1"/>
    <col min="10262" max="10262" width="5.08984375" style="199" bestFit="1" customWidth="1"/>
    <col min="10263" max="10263" width="9" style="199"/>
    <col min="10264" max="10264" width="5.453125" style="199" bestFit="1" customWidth="1"/>
    <col min="10265" max="10267" width="5.08984375" style="199" bestFit="1" customWidth="1"/>
    <col min="10268" max="10268" width="7.36328125" style="199" bestFit="1" customWidth="1"/>
    <col min="10269" max="10271" width="5.08984375" style="199" bestFit="1" customWidth="1"/>
    <col min="10272" max="10272" width="4" style="199" bestFit="1" customWidth="1"/>
    <col min="10273" max="10278" width="5.08984375" style="199" bestFit="1" customWidth="1"/>
    <col min="10279" max="10496" width="9" style="199"/>
    <col min="10497" max="10497" width="3.08984375" style="199" customWidth="1"/>
    <col min="10498" max="10498" width="19.6328125" style="199" customWidth="1"/>
    <col min="10499" max="10499" width="5.90625" style="199" bestFit="1" customWidth="1"/>
    <col min="10500" max="10500" width="8" style="199" customWidth="1"/>
    <col min="10501" max="10501" width="12" style="199" customWidth="1"/>
    <col min="10502" max="10502" width="4.7265625" style="199" customWidth="1"/>
    <col min="10503" max="10503" width="6.7265625" style="199" customWidth="1"/>
    <col min="10504" max="10512" width="10.08984375" style="199" customWidth="1"/>
    <col min="10513" max="10514" width="7.6328125" style="199" customWidth="1"/>
    <col min="10515" max="10515" width="7.36328125" style="199" bestFit="1" customWidth="1"/>
    <col min="10516" max="10516" width="15.36328125" style="199" customWidth="1"/>
    <col min="10517" max="10517" width="4.453125" style="199" customWidth="1"/>
    <col min="10518" max="10518" width="5.08984375" style="199" bestFit="1" customWidth="1"/>
    <col min="10519" max="10519" width="9" style="199"/>
    <col min="10520" max="10520" width="5.453125" style="199" bestFit="1" customWidth="1"/>
    <col min="10521" max="10523" width="5.08984375" style="199" bestFit="1" customWidth="1"/>
    <col min="10524" max="10524" width="7.36328125" style="199" bestFit="1" customWidth="1"/>
    <col min="10525" max="10527" width="5.08984375" style="199" bestFit="1" customWidth="1"/>
    <col min="10528" max="10528" width="4" style="199" bestFit="1" customWidth="1"/>
    <col min="10529" max="10534" width="5.08984375" style="199" bestFit="1" customWidth="1"/>
    <col min="10535" max="10752" width="9" style="199"/>
    <col min="10753" max="10753" width="3.08984375" style="199" customWidth="1"/>
    <col min="10754" max="10754" width="19.6328125" style="199" customWidth="1"/>
    <col min="10755" max="10755" width="5.90625" style="199" bestFit="1" customWidth="1"/>
    <col min="10756" max="10756" width="8" style="199" customWidth="1"/>
    <col min="10757" max="10757" width="12" style="199" customWidth="1"/>
    <col min="10758" max="10758" width="4.7265625" style="199" customWidth="1"/>
    <col min="10759" max="10759" width="6.7265625" style="199" customWidth="1"/>
    <col min="10760" max="10768" width="10.08984375" style="199" customWidth="1"/>
    <col min="10769" max="10770" width="7.6328125" style="199" customWidth="1"/>
    <col min="10771" max="10771" width="7.36328125" style="199" bestFit="1" customWidth="1"/>
    <col min="10772" max="10772" width="15.36328125" style="199" customWidth="1"/>
    <col min="10773" max="10773" width="4.453125" style="199" customWidth="1"/>
    <col min="10774" max="10774" width="5.08984375" style="199" bestFit="1" customWidth="1"/>
    <col min="10775" max="10775" width="9" style="199"/>
    <col min="10776" max="10776" width="5.453125" style="199" bestFit="1" customWidth="1"/>
    <col min="10777" max="10779" width="5.08984375" style="199" bestFit="1" customWidth="1"/>
    <col min="10780" max="10780" width="7.36328125" style="199" bestFit="1" customWidth="1"/>
    <col min="10781" max="10783" width="5.08984375" style="199" bestFit="1" customWidth="1"/>
    <col min="10784" max="10784" width="4" style="199" bestFit="1" customWidth="1"/>
    <col min="10785" max="10790" width="5.08984375" style="199" bestFit="1" customWidth="1"/>
    <col min="10791" max="11008" width="9" style="199"/>
    <col min="11009" max="11009" width="3.08984375" style="199" customWidth="1"/>
    <col min="11010" max="11010" width="19.6328125" style="199" customWidth="1"/>
    <col min="11011" max="11011" width="5.90625" style="199" bestFit="1" customWidth="1"/>
    <col min="11012" max="11012" width="8" style="199" customWidth="1"/>
    <col min="11013" max="11013" width="12" style="199" customWidth="1"/>
    <col min="11014" max="11014" width="4.7265625" style="199" customWidth="1"/>
    <col min="11015" max="11015" width="6.7265625" style="199" customWidth="1"/>
    <col min="11016" max="11024" width="10.08984375" style="199" customWidth="1"/>
    <col min="11025" max="11026" width="7.6328125" style="199" customWidth="1"/>
    <col min="11027" max="11027" width="7.36328125" style="199" bestFit="1" customWidth="1"/>
    <col min="11028" max="11028" width="15.36328125" style="199" customWidth="1"/>
    <col min="11029" max="11029" width="4.453125" style="199" customWidth="1"/>
    <col min="11030" max="11030" width="5.08984375" style="199" bestFit="1" customWidth="1"/>
    <col min="11031" max="11031" width="9" style="199"/>
    <col min="11032" max="11032" width="5.453125" style="199" bestFit="1" customWidth="1"/>
    <col min="11033" max="11035" width="5.08984375" style="199" bestFit="1" customWidth="1"/>
    <col min="11036" max="11036" width="7.36328125" style="199" bestFit="1" customWidth="1"/>
    <col min="11037" max="11039" width="5.08984375" style="199" bestFit="1" customWidth="1"/>
    <col min="11040" max="11040" width="4" style="199" bestFit="1" customWidth="1"/>
    <col min="11041" max="11046" width="5.08984375" style="199" bestFit="1" customWidth="1"/>
    <col min="11047" max="11264" width="9" style="199"/>
    <col min="11265" max="11265" width="3.08984375" style="199" customWidth="1"/>
    <col min="11266" max="11266" width="19.6328125" style="199" customWidth="1"/>
    <col min="11267" max="11267" width="5.90625" style="199" bestFit="1" customWidth="1"/>
    <col min="11268" max="11268" width="8" style="199" customWidth="1"/>
    <col min="11269" max="11269" width="12" style="199" customWidth="1"/>
    <col min="11270" max="11270" width="4.7265625" style="199" customWidth="1"/>
    <col min="11271" max="11271" width="6.7265625" style="199" customWidth="1"/>
    <col min="11272" max="11280" width="10.08984375" style="199" customWidth="1"/>
    <col min="11281" max="11282" width="7.6328125" style="199" customWidth="1"/>
    <col min="11283" max="11283" width="7.36328125" style="199" bestFit="1" customWidth="1"/>
    <col min="11284" max="11284" width="15.36328125" style="199" customWidth="1"/>
    <col min="11285" max="11285" width="4.453125" style="199" customWidth="1"/>
    <col min="11286" max="11286" width="5.08984375" style="199" bestFit="1" customWidth="1"/>
    <col min="11287" max="11287" width="9" style="199"/>
    <col min="11288" max="11288" width="5.453125" style="199" bestFit="1" customWidth="1"/>
    <col min="11289" max="11291" width="5.08984375" style="199" bestFit="1" customWidth="1"/>
    <col min="11292" max="11292" width="7.36328125" style="199" bestFit="1" customWidth="1"/>
    <col min="11293" max="11295" width="5.08984375" style="199" bestFit="1" customWidth="1"/>
    <col min="11296" max="11296" width="4" style="199" bestFit="1" customWidth="1"/>
    <col min="11297" max="11302" width="5.08984375" style="199" bestFit="1" customWidth="1"/>
    <col min="11303" max="11520" width="9" style="199"/>
    <col min="11521" max="11521" width="3.08984375" style="199" customWidth="1"/>
    <col min="11522" max="11522" width="19.6328125" style="199" customWidth="1"/>
    <col min="11523" max="11523" width="5.90625" style="199" bestFit="1" customWidth="1"/>
    <col min="11524" max="11524" width="8" style="199" customWidth="1"/>
    <col min="11525" max="11525" width="12" style="199" customWidth="1"/>
    <col min="11526" max="11526" width="4.7265625" style="199" customWidth="1"/>
    <col min="11527" max="11527" width="6.7265625" style="199" customWidth="1"/>
    <col min="11528" max="11536" width="10.08984375" style="199" customWidth="1"/>
    <col min="11537" max="11538" width="7.6328125" style="199" customWidth="1"/>
    <col min="11539" max="11539" width="7.36328125" style="199" bestFit="1" customWidth="1"/>
    <col min="11540" max="11540" width="15.36328125" style="199" customWidth="1"/>
    <col min="11541" max="11541" width="4.453125" style="199" customWidth="1"/>
    <col min="11542" max="11542" width="5.08984375" style="199" bestFit="1" customWidth="1"/>
    <col min="11543" max="11543" width="9" style="199"/>
    <col min="11544" max="11544" width="5.453125" style="199" bestFit="1" customWidth="1"/>
    <col min="11545" max="11547" width="5.08984375" style="199" bestFit="1" customWidth="1"/>
    <col min="11548" max="11548" width="7.36328125" style="199" bestFit="1" customWidth="1"/>
    <col min="11549" max="11551" width="5.08984375" style="199" bestFit="1" customWidth="1"/>
    <col min="11552" max="11552" width="4" style="199" bestFit="1" customWidth="1"/>
    <col min="11553" max="11558" width="5.08984375" style="199" bestFit="1" customWidth="1"/>
    <col min="11559" max="11776" width="9" style="199"/>
    <col min="11777" max="11777" width="3.08984375" style="199" customWidth="1"/>
    <col min="11778" max="11778" width="19.6328125" style="199" customWidth="1"/>
    <col min="11779" max="11779" width="5.90625" style="199" bestFit="1" customWidth="1"/>
    <col min="11780" max="11780" width="8" style="199" customWidth="1"/>
    <col min="11781" max="11781" width="12" style="199" customWidth="1"/>
    <col min="11782" max="11782" width="4.7265625" style="199" customWidth="1"/>
    <col min="11783" max="11783" width="6.7265625" style="199" customWidth="1"/>
    <col min="11784" max="11792" width="10.08984375" style="199" customWidth="1"/>
    <col min="11793" max="11794" width="7.6328125" style="199" customWidth="1"/>
    <col min="11795" max="11795" width="7.36328125" style="199" bestFit="1" customWidth="1"/>
    <col min="11796" max="11796" width="15.36328125" style="199" customWidth="1"/>
    <col min="11797" max="11797" width="4.453125" style="199" customWidth="1"/>
    <col min="11798" max="11798" width="5.08984375" style="199" bestFit="1" customWidth="1"/>
    <col min="11799" max="11799" width="9" style="199"/>
    <col min="11800" max="11800" width="5.453125" style="199" bestFit="1" customWidth="1"/>
    <col min="11801" max="11803" width="5.08984375" style="199" bestFit="1" customWidth="1"/>
    <col min="11804" max="11804" width="7.36328125" style="199" bestFit="1" customWidth="1"/>
    <col min="11805" max="11807" width="5.08984375" style="199" bestFit="1" customWidth="1"/>
    <col min="11808" max="11808" width="4" style="199" bestFit="1" customWidth="1"/>
    <col min="11809" max="11814" width="5.08984375" style="199" bestFit="1" customWidth="1"/>
    <col min="11815" max="12032" width="9" style="199"/>
    <col min="12033" max="12033" width="3.08984375" style="199" customWidth="1"/>
    <col min="12034" max="12034" width="19.6328125" style="199" customWidth="1"/>
    <col min="12035" max="12035" width="5.90625" style="199" bestFit="1" customWidth="1"/>
    <col min="12036" max="12036" width="8" style="199" customWidth="1"/>
    <col min="12037" max="12037" width="12" style="199" customWidth="1"/>
    <col min="12038" max="12038" width="4.7265625" style="199" customWidth="1"/>
    <col min="12039" max="12039" width="6.7265625" style="199" customWidth="1"/>
    <col min="12040" max="12048" width="10.08984375" style="199" customWidth="1"/>
    <col min="12049" max="12050" width="7.6328125" style="199" customWidth="1"/>
    <col min="12051" max="12051" width="7.36328125" style="199" bestFit="1" customWidth="1"/>
    <col min="12052" max="12052" width="15.36328125" style="199" customWidth="1"/>
    <col min="12053" max="12053" width="4.453125" style="199" customWidth="1"/>
    <col min="12054" max="12054" width="5.08984375" style="199" bestFit="1" customWidth="1"/>
    <col min="12055" max="12055" width="9" style="199"/>
    <col min="12056" max="12056" width="5.453125" style="199" bestFit="1" customWidth="1"/>
    <col min="12057" max="12059" width="5.08984375" style="199" bestFit="1" customWidth="1"/>
    <col min="12060" max="12060" width="7.36328125" style="199" bestFit="1" customWidth="1"/>
    <col min="12061" max="12063" width="5.08984375" style="199" bestFit="1" customWidth="1"/>
    <col min="12064" max="12064" width="4" style="199" bestFit="1" customWidth="1"/>
    <col min="12065" max="12070" width="5.08984375" style="199" bestFit="1" customWidth="1"/>
    <col min="12071" max="12288" width="9" style="199"/>
    <col min="12289" max="12289" width="3.08984375" style="199" customWidth="1"/>
    <col min="12290" max="12290" width="19.6328125" style="199" customWidth="1"/>
    <col min="12291" max="12291" width="5.90625" style="199" bestFit="1" customWidth="1"/>
    <col min="12292" max="12292" width="8" style="199" customWidth="1"/>
    <col min="12293" max="12293" width="12" style="199" customWidth="1"/>
    <col min="12294" max="12294" width="4.7265625" style="199" customWidth="1"/>
    <col min="12295" max="12295" width="6.7265625" style="199" customWidth="1"/>
    <col min="12296" max="12304" width="10.08984375" style="199" customWidth="1"/>
    <col min="12305" max="12306" width="7.6328125" style="199" customWidth="1"/>
    <col min="12307" max="12307" width="7.36328125" style="199" bestFit="1" customWidth="1"/>
    <col min="12308" max="12308" width="15.36328125" style="199" customWidth="1"/>
    <col min="12309" max="12309" width="4.453125" style="199" customWidth="1"/>
    <col min="12310" max="12310" width="5.08984375" style="199" bestFit="1" customWidth="1"/>
    <col min="12311" max="12311" width="9" style="199"/>
    <col min="12312" max="12312" width="5.453125" style="199" bestFit="1" customWidth="1"/>
    <col min="12313" max="12315" width="5.08984375" style="199" bestFit="1" customWidth="1"/>
    <col min="12316" max="12316" width="7.36328125" style="199" bestFit="1" customWidth="1"/>
    <col min="12317" max="12319" width="5.08984375" style="199" bestFit="1" customWidth="1"/>
    <col min="12320" max="12320" width="4" style="199" bestFit="1" customWidth="1"/>
    <col min="12321" max="12326" width="5.08984375" style="199" bestFit="1" customWidth="1"/>
    <col min="12327" max="12544" width="9" style="199"/>
    <col min="12545" max="12545" width="3.08984375" style="199" customWidth="1"/>
    <col min="12546" max="12546" width="19.6328125" style="199" customWidth="1"/>
    <col min="12547" max="12547" width="5.90625" style="199" bestFit="1" customWidth="1"/>
    <col min="12548" max="12548" width="8" style="199" customWidth="1"/>
    <col min="12549" max="12549" width="12" style="199" customWidth="1"/>
    <col min="12550" max="12550" width="4.7265625" style="199" customWidth="1"/>
    <col min="12551" max="12551" width="6.7265625" style="199" customWidth="1"/>
    <col min="12552" max="12560" width="10.08984375" style="199" customWidth="1"/>
    <col min="12561" max="12562" width="7.6328125" style="199" customWidth="1"/>
    <col min="12563" max="12563" width="7.36328125" style="199" bestFit="1" customWidth="1"/>
    <col min="12564" max="12564" width="15.36328125" style="199" customWidth="1"/>
    <col min="12565" max="12565" width="4.453125" style="199" customWidth="1"/>
    <col min="12566" max="12566" width="5.08984375" style="199" bestFit="1" customWidth="1"/>
    <col min="12567" max="12567" width="9" style="199"/>
    <col min="12568" max="12568" width="5.453125" style="199" bestFit="1" customWidth="1"/>
    <col min="12569" max="12571" width="5.08984375" style="199" bestFit="1" customWidth="1"/>
    <col min="12572" max="12572" width="7.36328125" style="199" bestFit="1" customWidth="1"/>
    <col min="12573" max="12575" width="5.08984375" style="199" bestFit="1" customWidth="1"/>
    <col min="12576" max="12576" width="4" style="199" bestFit="1" customWidth="1"/>
    <col min="12577" max="12582" width="5.08984375" style="199" bestFit="1" customWidth="1"/>
    <col min="12583" max="12800" width="9" style="199"/>
    <col min="12801" max="12801" width="3.08984375" style="199" customWidth="1"/>
    <col min="12802" max="12802" width="19.6328125" style="199" customWidth="1"/>
    <col min="12803" max="12803" width="5.90625" style="199" bestFit="1" customWidth="1"/>
    <col min="12804" max="12804" width="8" style="199" customWidth="1"/>
    <col min="12805" max="12805" width="12" style="199" customWidth="1"/>
    <col min="12806" max="12806" width="4.7265625" style="199" customWidth="1"/>
    <col min="12807" max="12807" width="6.7265625" style="199" customWidth="1"/>
    <col min="12808" max="12816" width="10.08984375" style="199" customWidth="1"/>
    <col min="12817" max="12818" width="7.6328125" style="199" customWidth="1"/>
    <col min="12819" max="12819" width="7.36328125" style="199" bestFit="1" customWidth="1"/>
    <col min="12820" max="12820" width="15.36328125" style="199" customWidth="1"/>
    <col min="12821" max="12821" width="4.453125" style="199" customWidth="1"/>
    <col min="12822" max="12822" width="5.08984375" style="199" bestFit="1" customWidth="1"/>
    <col min="12823" max="12823" width="9" style="199"/>
    <col min="12824" max="12824" width="5.453125" style="199" bestFit="1" customWidth="1"/>
    <col min="12825" max="12827" width="5.08984375" style="199" bestFit="1" customWidth="1"/>
    <col min="12828" max="12828" width="7.36328125" style="199" bestFit="1" customWidth="1"/>
    <col min="12829" max="12831" width="5.08984375" style="199" bestFit="1" customWidth="1"/>
    <col min="12832" max="12832" width="4" style="199" bestFit="1" customWidth="1"/>
    <col min="12833" max="12838" width="5.08984375" style="199" bestFit="1" customWidth="1"/>
    <col min="12839" max="13056" width="9" style="199"/>
    <col min="13057" max="13057" width="3.08984375" style="199" customWidth="1"/>
    <col min="13058" max="13058" width="19.6328125" style="199" customWidth="1"/>
    <col min="13059" max="13059" width="5.90625" style="199" bestFit="1" customWidth="1"/>
    <col min="13060" max="13060" width="8" style="199" customWidth="1"/>
    <col min="13061" max="13061" width="12" style="199" customWidth="1"/>
    <col min="13062" max="13062" width="4.7265625" style="199" customWidth="1"/>
    <col min="13063" max="13063" width="6.7265625" style="199" customWidth="1"/>
    <col min="13064" max="13072" width="10.08984375" style="199" customWidth="1"/>
    <col min="13073" max="13074" width="7.6328125" style="199" customWidth="1"/>
    <col min="13075" max="13075" width="7.36328125" style="199" bestFit="1" customWidth="1"/>
    <col min="13076" max="13076" width="15.36328125" style="199" customWidth="1"/>
    <col min="13077" max="13077" width="4.453125" style="199" customWidth="1"/>
    <col min="13078" max="13078" width="5.08984375" style="199" bestFit="1" customWidth="1"/>
    <col min="13079" max="13079" width="9" style="199"/>
    <col min="13080" max="13080" width="5.453125" style="199" bestFit="1" customWidth="1"/>
    <col min="13081" max="13083" width="5.08984375" style="199" bestFit="1" customWidth="1"/>
    <col min="13084" max="13084" width="7.36328125" style="199" bestFit="1" customWidth="1"/>
    <col min="13085" max="13087" width="5.08984375" style="199" bestFit="1" customWidth="1"/>
    <col min="13088" max="13088" width="4" style="199" bestFit="1" customWidth="1"/>
    <col min="13089" max="13094" width="5.08984375" style="199" bestFit="1" customWidth="1"/>
    <col min="13095" max="13312" width="9" style="199"/>
    <col min="13313" max="13313" width="3.08984375" style="199" customWidth="1"/>
    <col min="13314" max="13314" width="19.6328125" style="199" customWidth="1"/>
    <col min="13315" max="13315" width="5.90625" style="199" bestFit="1" customWidth="1"/>
    <col min="13316" max="13316" width="8" style="199" customWidth="1"/>
    <col min="13317" max="13317" width="12" style="199" customWidth="1"/>
    <col min="13318" max="13318" width="4.7265625" style="199" customWidth="1"/>
    <col min="13319" max="13319" width="6.7265625" style="199" customWidth="1"/>
    <col min="13320" max="13328" width="10.08984375" style="199" customWidth="1"/>
    <col min="13329" max="13330" width="7.6328125" style="199" customWidth="1"/>
    <col min="13331" max="13331" width="7.36328125" style="199" bestFit="1" customWidth="1"/>
    <col min="13332" max="13332" width="15.36328125" style="199" customWidth="1"/>
    <col min="13333" max="13333" width="4.453125" style="199" customWidth="1"/>
    <col min="13334" max="13334" width="5.08984375" style="199" bestFit="1" customWidth="1"/>
    <col min="13335" max="13335" width="9" style="199"/>
    <col min="13336" max="13336" width="5.453125" style="199" bestFit="1" customWidth="1"/>
    <col min="13337" max="13339" width="5.08984375" style="199" bestFit="1" customWidth="1"/>
    <col min="13340" max="13340" width="7.36328125" style="199" bestFit="1" customWidth="1"/>
    <col min="13341" max="13343" width="5.08984375" style="199" bestFit="1" customWidth="1"/>
    <col min="13344" max="13344" width="4" style="199" bestFit="1" customWidth="1"/>
    <col min="13345" max="13350" width="5.08984375" style="199" bestFit="1" customWidth="1"/>
    <col min="13351" max="13568" width="9" style="199"/>
    <col min="13569" max="13569" width="3.08984375" style="199" customWidth="1"/>
    <col min="13570" max="13570" width="19.6328125" style="199" customWidth="1"/>
    <col min="13571" max="13571" width="5.90625" style="199" bestFit="1" customWidth="1"/>
    <col min="13572" max="13572" width="8" style="199" customWidth="1"/>
    <col min="13573" max="13573" width="12" style="199" customWidth="1"/>
    <col min="13574" max="13574" width="4.7265625" style="199" customWidth="1"/>
    <col min="13575" max="13575" width="6.7265625" style="199" customWidth="1"/>
    <col min="13576" max="13584" width="10.08984375" style="199" customWidth="1"/>
    <col min="13585" max="13586" width="7.6328125" style="199" customWidth="1"/>
    <col min="13587" max="13587" width="7.36328125" style="199" bestFit="1" customWidth="1"/>
    <col min="13588" max="13588" width="15.36328125" style="199" customWidth="1"/>
    <col min="13589" max="13589" width="4.453125" style="199" customWidth="1"/>
    <col min="13590" max="13590" width="5.08984375" style="199" bestFit="1" customWidth="1"/>
    <col min="13591" max="13591" width="9" style="199"/>
    <col min="13592" max="13592" width="5.453125" style="199" bestFit="1" customWidth="1"/>
    <col min="13593" max="13595" width="5.08984375" style="199" bestFit="1" customWidth="1"/>
    <col min="13596" max="13596" width="7.36328125" style="199" bestFit="1" customWidth="1"/>
    <col min="13597" max="13599" width="5.08984375" style="199" bestFit="1" customWidth="1"/>
    <col min="13600" max="13600" width="4" style="199" bestFit="1" customWidth="1"/>
    <col min="13601" max="13606" width="5.08984375" style="199" bestFit="1" customWidth="1"/>
    <col min="13607" max="13824" width="9" style="199"/>
    <col min="13825" max="13825" width="3.08984375" style="199" customWidth="1"/>
    <col min="13826" max="13826" width="19.6328125" style="199" customWidth="1"/>
    <col min="13827" max="13827" width="5.90625" style="199" bestFit="1" customWidth="1"/>
    <col min="13828" max="13828" width="8" style="199" customWidth="1"/>
    <col min="13829" max="13829" width="12" style="199" customWidth="1"/>
    <col min="13830" max="13830" width="4.7265625" style="199" customWidth="1"/>
    <col min="13831" max="13831" width="6.7265625" style="199" customWidth="1"/>
    <col min="13832" max="13840" width="10.08984375" style="199" customWidth="1"/>
    <col min="13841" max="13842" width="7.6328125" style="199" customWidth="1"/>
    <col min="13843" max="13843" width="7.36328125" style="199" bestFit="1" customWidth="1"/>
    <col min="13844" max="13844" width="15.36328125" style="199" customWidth="1"/>
    <col min="13845" max="13845" width="4.453125" style="199" customWidth="1"/>
    <col min="13846" max="13846" width="5.08984375" style="199" bestFit="1" customWidth="1"/>
    <col min="13847" max="13847" width="9" style="199"/>
    <col min="13848" max="13848" width="5.453125" style="199" bestFit="1" customWidth="1"/>
    <col min="13849" max="13851" width="5.08984375" style="199" bestFit="1" customWidth="1"/>
    <col min="13852" max="13852" width="7.36328125" style="199" bestFit="1" customWidth="1"/>
    <col min="13853" max="13855" width="5.08984375" style="199" bestFit="1" customWidth="1"/>
    <col min="13856" max="13856" width="4" style="199" bestFit="1" customWidth="1"/>
    <col min="13857" max="13862" width="5.08984375" style="199" bestFit="1" customWidth="1"/>
    <col min="13863" max="14080" width="9" style="199"/>
    <col min="14081" max="14081" width="3.08984375" style="199" customWidth="1"/>
    <col min="14082" max="14082" width="19.6328125" style="199" customWidth="1"/>
    <col min="14083" max="14083" width="5.90625" style="199" bestFit="1" customWidth="1"/>
    <col min="14084" max="14084" width="8" style="199" customWidth="1"/>
    <col min="14085" max="14085" width="12" style="199" customWidth="1"/>
    <col min="14086" max="14086" width="4.7265625" style="199" customWidth="1"/>
    <col min="14087" max="14087" width="6.7265625" style="199" customWidth="1"/>
    <col min="14088" max="14096" width="10.08984375" style="199" customWidth="1"/>
    <col min="14097" max="14098" width="7.6328125" style="199" customWidth="1"/>
    <col min="14099" max="14099" width="7.36328125" style="199" bestFit="1" customWidth="1"/>
    <col min="14100" max="14100" width="15.36328125" style="199" customWidth="1"/>
    <col min="14101" max="14101" width="4.453125" style="199" customWidth="1"/>
    <col min="14102" max="14102" width="5.08984375" style="199" bestFit="1" customWidth="1"/>
    <col min="14103" max="14103" width="9" style="199"/>
    <col min="14104" max="14104" width="5.453125" style="199" bestFit="1" customWidth="1"/>
    <col min="14105" max="14107" width="5.08984375" style="199" bestFit="1" customWidth="1"/>
    <col min="14108" max="14108" width="7.36328125" style="199" bestFit="1" customWidth="1"/>
    <col min="14109" max="14111" width="5.08984375" style="199" bestFit="1" customWidth="1"/>
    <col min="14112" max="14112" width="4" style="199" bestFit="1" customWidth="1"/>
    <col min="14113" max="14118" width="5.08984375" style="199" bestFit="1" customWidth="1"/>
    <col min="14119" max="14336" width="9" style="199"/>
    <col min="14337" max="14337" width="3.08984375" style="199" customWidth="1"/>
    <col min="14338" max="14338" width="19.6328125" style="199" customWidth="1"/>
    <col min="14339" max="14339" width="5.90625" style="199" bestFit="1" customWidth="1"/>
    <col min="14340" max="14340" width="8" style="199" customWidth="1"/>
    <col min="14341" max="14341" width="12" style="199" customWidth="1"/>
    <col min="14342" max="14342" width="4.7265625" style="199" customWidth="1"/>
    <col min="14343" max="14343" width="6.7265625" style="199" customWidth="1"/>
    <col min="14344" max="14352" width="10.08984375" style="199" customWidth="1"/>
    <col min="14353" max="14354" width="7.6328125" style="199" customWidth="1"/>
    <col min="14355" max="14355" width="7.36328125" style="199" bestFit="1" customWidth="1"/>
    <col min="14356" max="14356" width="15.36328125" style="199" customWidth="1"/>
    <col min="14357" max="14357" width="4.453125" style="199" customWidth="1"/>
    <col min="14358" max="14358" width="5.08984375" style="199" bestFit="1" customWidth="1"/>
    <col min="14359" max="14359" width="9" style="199"/>
    <col min="14360" max="14360" width="5.453125" style="199" bestFit="1" customWidth="1"/>
    <col min="14361" max="14363" width="5.08984375" style="199" bestFit="1" customWidth="1"/>
    <col min="14364" max="14364" width="7.36328125" style="199" bestFit="1" customWidth="1"/>
    <col min="14365" max="14367" width="5.08984375" style="199" bestFit="1" customWidth="1"/>
    <col min="14368" max="14368" width="4" style="199" bestFit="1" customWidth="1"/>
    <col min="14369" max="14374" width="5.08984375" style="199" bestFit="1" customWidth="1"/>
    <col min="14375" max="14592" width="9" style="199"/>
    <col min="14593" max="14593" width="3.08984375" style="199" customWidth="1"/>
    <col min="14594" max="14594" width="19.6328125" style="199" customWidth="1"/>
    <col min="14595" max="14595" width="5.90625" style="199" bestFit="1" customWidth="1"/>
    <col min="14596" max="14596" width="8" style="199" customWidth="1"/>
    <col min="14597" max="14597" width="12" style="199" customWidth="1"/>
    <col min="14598" max="14598" width="4.7265625" style="199" customWidth="1"/>
    <col min="14599" max="14599" width="6.7265625" style="199" customWidth="1"/>
    <col min="14600" max="14608" width="10.08984375" style="199" customWidth="1"/>
    <col min="14609" max="14610" width="7.6328125" style="199" customWidth="1"/>
    <col min="14611" max="14611" width="7.36328125" style="199" bestFit="1" customWidth="1"/>
    <col min="14612" max="14612" width="15.36328125" style="199" customWidth="1"/>
    <col min="14613" max="14613" width="4.453125" style="199" customWidth="1"/>
    <col min="14614" max="14614" width="5.08984375" style="199" bestFit="1" customWidth="1"/>
    <col min="14615" max="14615" width="9" style="199"/>
    <col min="14616" max="14616" width="5.453125" style="199" bestFit="1" customWidth="1"/>
    <col min="14617" max="14619" width="5.08984375" style="199" bestFit="1" customWidth="1"/>
    <col min="14620" max="14620" width="7.36328125" style="199" bestFit="1" customWidth="1"/>
    <col min="14621" max="14623" width="5.08984375" style="199" bestFit="1" customWidth="1"/>
    <col min="14624" max="14624" width="4" style="199" bestFit="1" customWidth="1"/>
    <col min="14625" max="14630" width="5.08984375" style="199" bestFit="1" customWidth="1"/>
    <col min="14631" max="14848" width="9" style="199"/>
    <col min="14849" max="14849" width="3.08984375" style="199" customWidth="1"/>
    <col min="14850" max="14850" width="19.6328125" style="199" customWidth="1"/>
    <col min="14851" max="14851" width="5.90625" style="199" bestFit="1" customWidth="1"/>
    <col min="14852" max="14852" width="8" style="199" customWidth="1"/>
    <col min="14853" max="14853" width="12" style="199" customWidth="1"/>
    <col min="14854" max="14854" width="4.7265625" style="199" customWidth="1"/>
    <col min="14855" max="14855" width="6.7265625" style="199" customWidth="1"/>
    <col min="14856" max="14864" width="10.08984375" style="199" customWidth="1"/>
    <col min="14865" max="14866" width="7.6328125" style="199" customWidth="1"/>
    <col min="14867" max="14867" width="7.36328125" style="199" bestFit="1" customWidth="1"/>
    <col min="14868" max="14868" width="15.36328125" style="199" customWidth="1"/>
    <col min="14869" max="14869" width="4.453125" style="199" customWidth="1"/>
    <col min="14870" max="14870" width="5.08984375" style="199" bestFit="1" customWidth="1"/>
    <col min="14871" max="14871" width="9" style="199"/>
    <col min="14872" max="14872" width="5.453125" style="199" bestFit="1" customWidth="1"/>
    <col min="14873" max="14875" width="5.08984375" style="199" bestFit="1" customWidth="1"/>
    <col min="14876" max="14876" width="7.36328125" style="199" bestFit="1" customWidth="1"/>
    <col min="14877" max="14879" width="5.08984375" style="199" bestFit="1" customWidth="1"/>
    <col min="14880" max="14880" width="4" style="199" bestFit="1" customWidth="1"/>
    <col min="14881" max="14886" width="5.08984375" style="199" bestFit="1" customWidth="1"/>
    <col min="14887" max="15104" width="9" style="199"/>
    <col min="15105" max="15105" width="3.08984375" style="199" customWidth="1"/>
    <col min="15106" max="15106" width="19.6328125" style="199" customWidth="1"/>
    <col min="15107" max="15107" width="5.90625" style="199" bestFit="1" customWidth="1"/>
    <col min="15108" max="15108" width="8" style="199" customWidth="1"/>
    <col min="15109" max="15109" width="12" style="199" customWidth="1"/>
    <col min="15110" max="15110" width="4.7265625" style="199" customWidth="1"/>
    <col min="15111" max="15111" width="6.7265625" style="199" customWidth="1"/>
    <col min="15112" max="15120" width="10.08984375" style="199" customWidth="1"/>
    <col min="15121" max="15122" width="7.6328125" style="199" customWidth="1"/>
    <col min="15123" max="15123" width="7.36328125" style="199" bestFit="1" customWidth="1"/>
    <col min="15124" max="15124" width="15.36328125" style="199" customWidth="1"/>
    <col min="15125" max="15125" width="4.453125" style="199" customWidth="1"/>
    <col min="15126" max="15126" width="5.08984375" style="199" bestFit="1" customWidth="1"/>
    <col min="15127" max="15127" width="9" style="199"/>
    <col min="15128" max="15128" width="5.453125" style="199" bestFit="1" customWidth="1"/>
    <col min="15129" max="15131" width="5.08984375" style="199" bestFit="1" customWidth="1"/>
    <col min="15132" max="15132" width="7.36328125" style="199" bestFit="1" customWidth="1"/>
    <col min="15133" max="15135" width="5.08984375" style="199" bestFit="1" customWidth="1"/>
    <col min="15136" max="15136" width="4" style="199" bestFit="1" customWidth="1"/>
    <col min="15137" max="15142" width="5.08984375" style="199" bestFit="1" customWidth="1"/>
    <col min="15143" max="15360" width="9" style="199"/>
    <col min="15361" max="15361" width="3.08984375" style="199" customWidth="1"/>
    <col min="15362" max="15362" width="19.6328125" style="199" customWidth="1"/>
    <col min="15363" max="15363" width="5.90625" style="199" bestFit="1" customWidth="1"/>
    <col min="15364" max="15364" width="8" style="199" customWidth="1"/>
    <col min="15365" max="15365" width="12" style="199" customWidth="1"/>
    <col min="15366" max="15366" width="4.7265625" style="199" customWidth="1"/>
    <col min="15367" max="15367" width="6.7265625" style="199" customWidth="1"/>
    <col min="15368" max="15376" width="10.08984375" style="199" customWidth="1"/>
    <col min="15377" max="15378" width="7.6328125" style="199" customWidth="1"/>
    <col min="15379" max="15379" width="7.36328125" style="199" bestFit="1" customWidth="1"/>
    <col min="15380" max="15380" width="15.36328125" style="199" customWidth="1"/>
    <col min="15381" max="15381" width="4.453125" style="199" customWidth="1"/>
    <col min="15382" max="15382" width="5.08984375" style="199" bestFit="1" customWidth="1"/>
    <col min="15383" max="15383" width="9" style="199"/>
    <col min="15384" max="15384" width="5.453125" style="199" bestFit="1" customWidth="1"/>
    <col min="15385" max="15387" width="5.08984375" style="199" bestFit="1" customWidth="1"/>
    <col min="15388" max="15388" width="7.36328125" style="199" bestFit="1" customWidth="1"/>
    <col min="15389" max="15391" width="5.08984375" style="199" bestFit="1" customWidth="1"/>
    <col min="15392" max="15392" width="4" style="199" bestFit="1" customWidth="1"/>
    <col min="15393" max="15398" width="5.08984375" style="199" bestFit="1" customWidth="1"/>
    <col min="15399" max="15616" width="9" style="199"/>
    <col min="15617" max="15617" width="3.08984375" style="199" customWidth="1"/>
    <col min="15618" max="15618" width="19.6328125" style="199" customWidth="1"/>
    <col min="15619" max="15619" width="5.90625" style="199" bestFit="1" customWidth="1"/>
    <col min="15620" max="15620" width="8" style="199" customWidth="1"/>
    <col min="15621" max="15621" width="12" style="199" customWidth="1"/>
    <col min="15622" max="15622" width="4.7265625" style="199" customWidth="1"/>
    <col min="15623" max="15623" width="6.7265625" style="199" customWidth="1"/>
    <col min="15624" max="15632" width="10.08984375" style="199" customWidth="1"/>
    <col min="15633" max="15634" width="7.6328125" style="199" customWidth="1"/>
    <col min="15635" max="15635" width="7.36328125" style="199" bestFit="1" customWidth="1"/>
    <col min="15636" max="15636" width="15.36328125" style="199" customWidth="1"/>
    <col min="15637" max="15637" width="4.453125" style="199" customWidth="1"/>
    <col min="15638" max="15638" width="5.08984375" style="199" bestFit="1" customWidth="1"/>
    <col min="15639" max="15639" width="9" style="199"/>
    <col min="15640" max="15640" width="5.453125" style="199" bestFit="1" customWidth="1"/>
    <col min="15641" max="15643" width="5.08984375" style="199" bestFit="1" customWidth="1"/>
    <col min="15644" max="15644" width="7.36328125" style="199" bestFit="1" customWidth="1"/>
    <col min="15645" max="15647" width="5.08984375" style="199" bestFit="1" customWidth="1"/>
    <col min="15648" max="15648" width="4" style="199" bestFit="1" customWidth="1"/>
    <col min="15649" max="15654" width="5.08984375" style="199" bestFit="1" customWidth="1"/>
    <col min="15655" max="15872" width="9" style="199"/>
    <col min="15873" max="15873" width="3.08984375" style="199" customWidth="1"/>
    <col min="15874" max="15874" width="19.6328125" style="199" customWidth="1"/>
    <col min="15875" max="15875" width="5.90625" style="199" bestFit="1" customWidth="1"/>
    <col min="15876" max="15876" width="8" style="199" customWidth="1"/>
    <col min="15877" max="15877" width="12" style="199" customWidth="1"/>
    <col min="15878" max="15878" width="4.7265625" style="199" customWidth="1"/>
    <col min="15879" max="15879" width="6.7265625" style="199" customWidth="1"/>
    <col min="15880" max="15888" width="10.08984375" style="199" customWidth="1"/>
    <col min="15889" max="15890" width="7.6328125" style="199" customWidth="1"/>
    <col min="15891" max="15891" width="7.36328125" style="199" bestFit="1" customWidth="1"/>
    <col min="15892" max="15892" width="15.36328125" style="199" customWidth="1"/>
    <col min="15893" max="15893" width="4.453125" style="199" customWidth="1"/>
    <col min="15894" max="15894" width="5.08984375" style="199" bestFit="1" customWidth="1"/>
    <col min="15895" max="15895" width="9" style="199"/>
    <col min="15896" max="15896" width="5.453125" style="199" bestFit="1" customWidth="1"/>
    <col min="15897" max="15899" width="5.08984375" style="199" bestFit="1" customWidth="1"/>
    <col min="15900" max="15900" width="7.36328125" style="199" bestFit="1" customWidth="1"/>
    <col min="15901" max="15903" width="5.08984375" style="199" bestFit="1" customWidth="1"/>
    <col min="15904" max="15904" width="4" style="199" bestFit="1" customWidth="1"/>
    <col min="15905" max="15910" width="5.08984375" style="199" bestFit="1" customWidth="1"/>
    <col min="15911" max="16128" width="9" style="199"/>
    <col min="16129" max="16129" width="3.08984375" style="199" customWidth="1"/>
    <col min="16130" max="16130" width="19.6328125" style="199" customWidth="1"/>
    <col min="16131" max="16131" width="5.90625" style="199" bestFit="1" customWidth="1"/>
    <col min="16132" max="16132" width="8" style="199" customWidth="1"/>
    <col min="16133" max="16133" width="12" style="199" customWidth="1"/>
    <col min="16134" max="16134" width="4.7265625" style="199" customWidth="1"/>
    <col min="16135" max="16135" width="6.7265625" style="199" customWidth="1"/>
    <col min="16136" max="16144" width="10.08984375" style="199" customWidth="1"/>
    <col min="16145" max="16146" width="7.6328125" style="199" customWidth="1"/>
    <col min="16147" max="16147" width="7.36328125" style="199" bestFit="1" customWidth="1"/>
    <col min="16148" max="16148" width="15.36328125" style="199" customWidth="1"/>
    <col min="16149" max="16149" width="4.453125" style="199" customWidth="1"/>
    <col min="16150" max="16150" width="5.08984375" style="199" bestFit="1" customWidth="1"/>
    <col min="16151" max="16151" width="9" style="199"/>
    <col min="16152" max="16152" width="5.453125" style="199" bestFit="1" customWidth="1"/>
    <col min="16153" max="16155" width="5.08984375" style="199" bestFit="1" customWidth="1"/>
    <col min="16156" max="16156" width="7.36328125" style="199" bestFit="1" customWidth="1"/>
    <col min="16157" max="16159" width="5.08984375" style="199" bestFit="1" customWidth="1"/>
    <col min="16160" max="16160" width="4" style="199" bestFit="1" customWidth="1"/>
    <col min="16161" max="16166" width="5.08984375" style="199" bestFit="1" customWidth="1"/>
    <col min="16167" max="16384" width="9" style="199"/>
  </cols>
  <sheetData>
    <row r="1" spans="2:20">
      <c r="B1" s="199" t="s">
        <v>305</v>
      </c>
    </row>
    <row r="2" spans="2:20">
      <c r="B2" s="455" t="s">
        <v>176</v>
      </c>
      <c r="C2" s="455"/>
      <c r="D2" s="455"/>
      <c r="E2" s="455"/>
      <c r="F2" s="455"/>
      <c r="G2" s="455"/>
      <c r="H2" s="201"/>
      <c r="I2" s="201"/>
      <c r="J2" s="201"/>
      <c r="K2" s="201"/>
      <c r="L2" s="201"/>
    </row>
    <row r="3" spans="2:20" ht="16.5">
      <c r="B3" s="455"/>
      <c r="C3" s="455"/>
      <c r="D3" s="455"/>
      <c r="E3" s="455"/>
      <c r="F3" s="455"/>
      <c r="G3" s="455"/>
      <c r="R3" s="202" t="s">
        <v>177</v>
      </c>
    </row>
    <row r="4" spans="2:20">
      <c r="B4" s="203"/>
      <c r="C4" s="203"/>
      <c r="D4" s="203"/>
      <c r="E4" s="203"/>
      <c r="F4" s="203"/>
      <c r="G4" s="203"/>
    </row>
    <row r="5" spans="2:20" ht="14">
      <c r="B5" s="204" t="s">
        <v>178</v>
      </c>
      <c r="C5" s="204"/>
      <c r="D5" s="203"/>
      <c r="E5" s="203"/>
      <c r="F5" s="203"/>
      <c r="G5" s="203"/>
      <c r="J5" s="203"/>
    </row>
    <row r="6" spans="2:20">
      <c r="B6" s="203"/>
      <c r="C6" s="203"/>
      <c r="D6" s="203"/>
      <c r="E6" s="203"/>
      <c r="F6" s="203"/>
      <c r="G6" s="203"/>
    </row>
    <row r="7" spans="2:20">
      <c r="B7" s="129" t="s">
        <v>179</v>
      </c>
      <c r="C7" s="129"/>
      <c r="D7" s="203"/>
      <c r="E7" s="203"/>
      <c r="F7" s="203"/>
      <c r="G7" s="203"/>
      <c r="Q7" s="456">
        <v>1</v>
      </c>
      <c r="R7" s="458" t="s">
        <v>138</v>
      </c>
    </row>
    <row r="8" spans="2:20">
      <c r="B8" s="129" t="s">
        <v>180</v>
      </c>
      <c r="C8" s="129"/>
      <c r="D8" s="203"/>
      <c r="E8" s="203"/>
      <c r="F8" s="203"/>
      <c r="G8" s="203"/>
      <c r="Q8" s="457"/>
      <c r="R8" s="458"/>
    </row>
    <row r="9" spans="2:20">
      <c r="H9" s="205" t="s">
        <v>181</v>
      </c>
      <c r="I9" s="206"/>
      <c r="J9" s="206" t="s">
        <v>182</v>
      </c>
    </row>
    <row r="10" spans="2:20">
      <c r="B10" s="201"/>
      <c r="C10" s="201"/>
      <c r="D10" s="201"/>
      <c r="E10" s="201"/>
      <c r="F10" s="201"/>
      <c r="G10" s="201"/>
      <c r="H10" s="201"/>
      <c r="I10" s="201"/>
      <c r="J10" s="201"/>
    </row>
    <row r="11" spans="2:20" ht="13.5" thickBot="1">
      <c r="B11" s="206" t="s">
        <v>183</v>
      </c>
      <c r="C11" s="206"/>
      <c r="D11" s="206"/>
      <c r="E11" s="206"/>
      <c r="F11" s="206"/>
      <c r="G11" s="206"/>
      <c r="H11" s="206"/>
      <c r="I11" s="207" t="s">
        <v>184</v>
      </c>
      <c r="J11" s="206"/>
      <c r="N11" s="206"/>
      <c r="O11" s="208"/>
      <c r="P11" s="208"/>
      <c r="Q11" s="208"/>
    </row>
    <row r="12" spans="2:20" ht="14.25" customHeight="1">
      <c r="B12" s="409" t="s">
        <v>185</v>
      </c>
      <c r="C12" s="459" t="s">
        <v>306</v>
      </c>
      <c r="D12" s="459" t="s">
        <v>186</v>
      </c>
      <c r="E12" s="461" t="s">
        <v>187</v>
      </c>
      <c r="F12" s="459" t="s">
        <v>188</v>
      </c>
      <c r="G12" s="463"/>
      <c r="H12" s="428" t="s">
        <v>189</v>
      </c>
      <c r="I12" s="428"/>
      <c r="J12" s="428"/>
      <c r="K12" s="428" t="s">
        <v>190</v>
      </c>
      <c r="L12" s="428"/>
      <c r="M12" s="428"/>
      <c r="N12" s="428" t="s">
        <v>191</v>
      </c>
      <c r="O12" s="428"/>
      <c r="P12" s="428"/>
      <c r="Q12" s="464" t="s">
        <v>192</v>
      </c>
      <c r="R12" s="465"/>
      <c r="S12" s="208"/>
      <c r="T12" s="212"/>
    </row>
    <row r="13" spans="2:20" ht="27" customHeight="1" thickBot="1">
      <c r="B13" s="410"/>
      <c r="C13" s="460"/>
      <c r="D13" s="460"/>
      <c r="E13" s="462"/>
      <c r="F13" s="460"/>
      <c r="G13" s="460"/>
      <c r="H13" s="214" t="s">
        <v>193</v>
      </c>
      <c r="I13" s="214" t="s">
        <v>194</v>
      </c>
      <c r="J13" s="213" t="s">
        <v>195</v>
      </c>
      <c r="K13" s="214" t="s">
        <v>193</v>
      </c>
      <c r="L13" s="214" t="s">
        <v>194</v>
      </c>
      <c r="M13" s="213" t="s">
        <v>195</v>
      </c>
      <c r="N13" s="214" t="s">
        <v>193</v>
      </c>
      <c r="O13" s="214" t="s">
        <v>194</v>
      </c>
      <c r="P13" s="215" t="s">
        <v>195</v>
      </c>
      <c r="Q13" s="216" t="s">
        <v>196</v>
      </c>
      <c r="R13" s="217" t="s">
        <v>197</v>
      </c>
      <c r="S13" s="218" t="s">
        <v>198</v>
      </c>
    </row>
    <row r="14" spans="2:20" ht="14.25" customHeight="1">
      <c r="B14" s="439" t="s">
        <v>307</v>
      </c>
      <c r="C14" s="454">
        <v>28</v>
      </c>
      <c r="D14" s="428">
        <v>1</v>
      </c>
      <c r="E14" s="219">
        <v>0.26</v>
      </c>
      <c r="F14" s="449">
        <f t="shared" ref="F14:F33" si="0">(E14*200)/1000</f>
        <v>5.1999999999999998E-2</v>
      </c>
      <c r="G14" s="450"/>
      <c r="H14" s="220"/>
      <c r="I14" s="220"/>
      <c r="J14" s="221">
        <f t="shared" ref="J14:J99" si="1">H14+I14</f>
        <v>0</v>
      </c>
      <c r="K14" s="222">
        <f t="shared" ref="K14:K77" si="2">F14*H14</f>
        <v>0</v>
      </c>
      <c r="L14" s="222">
        <f t="shared" ref="L14:L77" si="3">F14*I14</f>
        <v>0</v>
      </c>
      <c r="M14" s="223">
        <f t="shared" ref="M14:M99" si="4">K14+L14</f>
        <v>0</v>
      </c>
      <c r="N14" s="224">
        <f>D14*H14</f>
        <v>0</v>
      </c>
      <c r="O14" s="224">
        <f>D14*I14</f>
        <v>0</v>
      </c>
      <c r="P14" s="225">
        <f t="shared" ref="P14:P99" si="5">N14+O14</f>
        <v>0</v>
      </c>
      <c r="Q14" s="210" t="s">
        <v>199</v>
      </c>
      <c r="R14" s="211"/>
      <c r="S14" s="226">
        <f>IF(J14&gt;0,1,0)</f>
        <v>0</v>
      </c>
    </row>
    <row r="15" spans="2:20" ht="14.25" customHeight="1">
      <c r="B15" s="440"/>
      <c r="C15" s="452"/>
      <c r="D15" s="420"/>
      <c r="E15" s="227">
        <v>0.34</v>
      </c>
      <c r="F15" s="417">
        <f t="shared" si="0"/>
        <v>6.8000000000000005E-2</v>
      </c>
      <c r="G15" s="418"/>
      <c r="H15" s="228"/>
      <c r="I15" s="228"/>
      <c r="J15" s="229">
        <f t="shared" si="1"/>
        <v>0</v>
      </c>
      <c r="K15" s="230">
        <f t="shared" si="2"/>
        <v>0</v>
      </c>
      <c r="L15" s="230">
        <f t="shared" si="3"/>
        <v>0</v>
      </c>
      <c r="M15" s="231">
        <f t="shared" si="4"/>
        <v>0</v>
      </c>
      <c r="N15" s="232">
        <f>D14*H15</f>
        <v>0</v>
      </c>
      <c r="O15" s="232">
        <f>D14*I15</f>
        <v>0</v>
      </c>
      <c r="P15" s="233">
        <f t="shared" si="5"/>
        <v>0</v>
      </c>
      <c r="Q15" s="234"/>
      <c r="R15" s="235" t="s">
        <v>199</v>
      </c>
      <c r="S15" s="226">
        <f t="shared" ref="S15:S27" si="6">IF(J15&gt;0,1,0)</f>
        <v>0</v>
      </c>
    </row>
    <row r="16" spans="2:20">
      <c r="B16" s="440"/>
      <c r="C16" s="451">
        <v>36</v>
      </c>
      <c r="D16" s="403">
        <v>1.3</v>
      </c>
      <c r="E16" s="237">
        <v>0.26</v>
      </c>
      <c r="F16" s="444">
        <f t="shared" si="0"/>
        <v>5.1999999999999998E-2</v>
      </c>
      <c r="G16" s="445"/>
      <c r="H16" s="228"/>
      <c r="I16" s="228"/>
      <c r="J16" s="238">
        <f t="shared" si="1"/>
        <v>0</v>
      </c>
      <c r="K16" s="239">
        <f t="shared" si="2"/>
        <v>0</v>
      </c>
      <c r="L16" s="239">
        <f t="shared" si="3"/>
        <v>0</v>
      </c>
      <c r="M16" s="240">
        <f t="shared" si="4"/>
        <v>0</v>
      </c>
      <c r="N16" s="241">
        <f>D16*H16</f>
        <v>0</v>
      </c>
      <c r="O16" s="241">
        <f>D16*I16</f>
        <v>0</v>
      </c>
      <c r="P16" s="242">
        <f t="shared" si="5"/>
        <v>0</v>
      </c>
      <c r="Q16" s="234" t="s">
        <v>199</v>
      </c>
      <c r="R16" s="235"/>
      <c r="S16" s="226">
        <f t="shared" si="6"/>
        <v>0</v>
      </c>
    </row>
    <row r="17" spans="2:26" ht="14.25" customHeight="1">
      <c r="B17" s="440"/>
      <c r="C17" s="451"/>
      <c r="D17" s="420"/>
      <c r="E17" s="227">
        <v>0.34</v>
      </c>
      <c r="F17" s="417">
        <f t="shared" si="0"/>
        <v>6.8000000000000005E-2</v>
      </c>
      <c r="G17" s="418"/>
      <c r="H17" s="228"/>
      <c r="I17" s="228"/>
      <c r="J17" s="229">
        <f t="shared" si="1"/>
        <v>0</v>
      </c>
      <c r="K17" s="230">
        <f t="shared" si="2"/>
        <v>0</v>
      </c>
      <c r="L17" s="230">
        <f t="shared" si="3"/>
        <v>0</v>
      </c>
      <c r="M17" s="231">
        <f t="shared" si="4"/>
        <v>0</v>
      </c>
      <c r="N17" s="232">
        <f>D16*H17</f>
        <v>0</v>
      </c>
      <c r="O17" s="232">
        <f>D16*I17</f>
        <v>0</v>
      </c>
      <c r="P17" s="233">
        <f t="shared" si="5"/>
        <v>0</v>
      </c>
      <c r="Q17" s="234"/>
      <c r="R17" s="235" t="s">
        <v>199</v>
      </c>
      <c r="S17" s="226">
        <f t="shared" si="6"/>
        <v>0</v>
      </c>
    </row>
    <row r="18" spans="2:26">
      <c r="B18" s="440"/>
      <c r="C18" s="451">
        <v>45</v>
      </c>
      <c r="D18" s="403">
        <v>1.6</v>
      </c>
      <c r="E18" s="237">
        <v>0.27</v>
      </c>
      <c r="F18" s="444">
        <f t="shared" si="0"/>
        <v>5.3999999999999999E-2</v>
      </c>
      <c r="G18" s="445"/>
      <c r="H18" s="228"/>
      <c r="I18" s="228"/>
      <c r="J18" s="238">
        <f t="shared" si="1"/>
        <v>0</v>
      </c>
      <c r="K18" s="239">
        <f t="shared" si="2"/>
        <v>0</v>
      </c>
      <c r="L18" s="239">
        <f t="shared" si="3"/>
        <v>0</v>
      </c>
      <c r="M18" s="240">
        <f t="shared" si="4"/>
        <v>0</v>
      </c>
      <c r="N18" s="241">
        <f>D18*H18</f>
        <v>0</v>
      </c>
      <c r="O18" s="241">
        <f>D18*I18</f>
        <v>0</v>
      </c>
      <c r="P18" s="242">
        <f t="shared" si="5"/>
        <v>0</v>
      </c>
      <c r="Q18" s="234" t="s">
        <v>199</v>
      </c>
      <c r="R18" s="235"/>
      <c r="S18" s="226">
        <f t="shared" si="6"/>
        <v>0</v>
      </c>
    </row>
    <row r="19" spans="2:26" ht="14.25" customHeight="1">
      <c r="B19" s="440"/>
      <c r="C19" s="451"/>
      <c r="D19" s="420"/>
      <c r="E19" s="227">
        <v>0.34</v>
      </c>
      <c r="F19" s="417">
        <f t="shared" si="0"/>
        <v>6.8000000000000005E-2</v>
      </c>
      <c r="G19" s="418"/>
      <c r="H19" s="228"/>
      <c r="I19" s="228"/>
      <c r="J19" s="243">
        <f t="shared" si="1"/>
        <v>0</v>
      </c>
      <c r="K19" s="230">
        <f t="shared" si="2"/>
        <v>0</v>
      </c>
      <c r="L19" s="230">
        <f t="shared" si="3"/>
        <v>0</v>
      </c>
      <c r="M19" s="244">
        <f t="shared" si="4"/>
        <v>0</v>
      </c>
      <c r="N19" s="232">
        <f>D18*H19</f>
        <v>0</v>
      </c>
      <c r="O19" s="232">
        <f>D18*I19</f>
        <v>0</v>
      </c>
      <c r="P19" s="245">
        <f t="shared" si="5"/>
        <v>0</v>
      </c>
      <c r="Q19" s="234"/>
      <c r="R19" s="235" t="s">
        <v>199</v>
      </c>
      <c r="S19" s="226">
        <f t="shared" si="6"/>
        <v>0</v>
      </c>
    </row>
    <row r="20" spans="2:26" ht="14.25" customHeight="1">
      <c r="B20" s="440"/>
      <c r="C20" s="451">
        <v>56</v>
      </c>
      <c r="D20" s="422">
        <v>2</v>
      </c>
      <c r="E20" s="247">
        <v>0.28000000000000003</v>
      </c>
      <c r="F20" s="444">
        <f t="shared" si="0"/>
        <v>5.6000000000000008E-2</v>
      </c>
      <c r="G20" s="445"/>
      <c r="H20" s="248"/>
      <c r="I20" s="248"/>
      <c r="J20" s="249">
        <f t="shared" si="1"/>
        <v>0</v>
      </c>
      <c r="K20" s="250">
        <f t="shared" si="2"/>
        <v>0</v>
      </c>
      <c r="L20" s="250">
        <f t="shared" si="3"/>
        <v>0</v>
      </c>
      <c r="M20" s="251">
        <f t="shared" si="4"/>
        <v>0</v>
      </c>
      <c r="N20" s="252">
        <f>D20*H20</f>
        <v>0</v>
      </c>
      <c r="O20" s="252">
        <f>D20*I20</f>
        <v>0</v>
      </c>
      <c r="P20" s="253">
        <f t="shared" si="5"/>
        <v>0</v>
      </c>
      <c r="Q20" s="254" t="s">
        <v>199</v>
      </c>
      <c r="R20" s="255"/>
      <c r="S20" s="226">
        <f t="shared" si="6"/>
        <v>0</v>
      </c>
      <c r="Z20" s="212"/>
    </row>
    <row r="21" spans="2:26" ht="14.25" customHeight="1">
      <c r="B21" s="440"/>
      <c r="C21" s="451"/>
      <c r="D21" s="420"/>
      <c r="E21" s="227">
        <v>0.38</v>
      </c>
      <c r="F21" s="417">
        <f t="shared" si="0"/>
        <v>7.5999999999999998E-2</v>
      </c>
      <c r="G21" s="418"/>
      <c r="H21" s="228"/>
      <c r="I21" s="228"/>
      <c r="J21" s="229">
        <f t="shared" si="1"/>
        <v>0</v>
      </c>
      <c r="K21" s="230">
        <f t="shared" si="2"/>
        <v>0</v>
      </c>
      <c r="L21" s="230">
        <f t="shared" si="3"/>
        <v>0</v>
      </c>
      <c r="M21" s="231">
        <f t="shared" si="4"/>
        <v>0</v>
      </c>
      <c r="N21" s="232">
        <f>D20*H21</f>
        <v>0</v>
      </c>
      <c r="O21" s="232">
        <f>D20*I21</f>
        <v>0</v>
      </c>
      <c r="P21" s="233">
        <f t="shared" si="5"/>
        <v>0</v>
      </c>
      <c r="Q21" s="234"/>
      <c r="R21" s="235" t="s">
        <v>199</v>
      </c>
      <c r="S21" s="226">
        <f t="shared" si="6"/>
        <v>0</v>
      </c>
    </row>
    <row r="22" spans="2:26">
      <c r="B22" s="440"/>
      <c r="C22" s="451">
        <v>71</v>
      </c>
      <c r="D22" s="403">
        <v>2.5</v>
      </c>
      <c r="E22" s="237">
        <v>0.39</v>
      </c>
      <c r="F22" s="444">
        <f t="shared" si="0"/>
        <v>7.8E-2</v>
      </c>
      <c r="G22" s="445"/>
      <c r="H22" s="228"/>
      <c r="I22" s="228"/>
      <c r="J22" s="238">
        <f t="shared" si="1"/>
        <v>0</v>
      </c>
      <c r="K22" s="239">
        <f t="shared" si="2"/>
        <v>0</v>
      </c>
      <c r="L22" s="239">
        <f t="shared" si="3"/>
        <v>0</v>
      </c>
      <c r="M22" s="240">
        <f t="shared" si="4"/>
        <v>0</v>
      </c>
      <c r="N22" s="241">
        <f>D22*H22</f>
        <v>0</v>
      </c>
      <c r="O22" s="241">
        <f>D22*I22</f>
        <v>0</v>
      </c>
      <c r="P22" s="242">
        <f t="shared" si="5"/>
        <v>0</v>
      </c>
      <c r="Q22" s="234" t="s">
        <v>199</v>
      </c>
      <c r="R22" s="235"/>
      <c r="S22" s="226">
        <f t="shared" si="6"/>
        <v>0</v>
      </c>
    </row>
    <row r="23" spans="2:26" ht="14.25" customHeight="1">
      <c r="B23" s="440"/>
      <c r="C23" s="451"/>
      <c r="D23" s="420"/>
      <c r="E23" s="227">
        <v>0.49</v>
      </c>
      <c r="F23" s="417">
        <f t="shared" si="0"/>
        <v>9.8000000000000004E-2</v>
      </c>
      <c r="G23" s="418"/>
      <c r="H23" s="228"/>
      <c r="I23" s="228"/>
      <c r="J23" s="229">
        <f t="shared" si="1"/>
        <v>0</v>
      </c>
      <c r="K23" s="230">
        <f t="shared" si="2"/>
        <v>0</v>
      </c>
      <c r="L23" s="230">
        <f t="shared" si="3"/>
        <v>0</v>
      </c>
      <c r="M23" s="231">
        <f t="shared" si="4"/>
        <v>0</v>
      </c>
      <c r="N23" s="232">
        <f>D22*H23</f>
        <v>0</v>
      </c>
      <c r="O23" s="232">
        <f>D22*I23</f>
        <v>0</v>
      </c>
      <c r="P23" s="233">
        <f t="shared" si="5"/>
        <v>0</v>
      </c>
      <c r="Q23" s="234"/>
      <c r="R23" s="235" t="s">
        <v>199</v>
      </c>
      <c r="S23" s="226">
        <f t="shared" si="6"/>
        <v>0</v>
      </c>
    </row>
    <row r="24" spans="2:26">
      <c r="B24" s="440"/>
      <c r="C24" s="451">
        <v>80</v>
      </c>
      <c r="D24" s="403">
        <v>3</v>
      </c>
      <c r="E24" s="237">
        <v>0.41</v>
      </c>
      <c r="F24" s="444">
        <f t="shared" si="0"/>
        <v>8.2000000000000003E-2</v>
      </c>
      <c r="G24" s="445"/>
      <c r="H24" s="228"/>
      <c r="I24" s="228"/>
      <c r="J24" s="238">
        <f t="shared" si="1"/>
        <v>0</v>
      </c>
      <c r="K24" s="239">
        <f t="shared" si="2"/>
        <v>0</v>
      </c>
      <c r="L24" s="239">
        <f t="shared" si="3"/>
        <v>0</v>
      </c>
      <c r="M24" s="240">
        <f t="shared" si="4"/>
        <v>0</v>
      </c>
      <c r="N24" s="241">
        <f>D24*H24</f>
        <v>0</v>
      </c>
      <c r="O24" s="241">
        <f>D24*I24</f>
        <v>0</v>
      </c>
      <c r="P24" s="242">
        <f t="shared" si="5"/>
        <v>0</v>
      </c>
      <c r="Q24" s="234" t="s">
        <v>199</v>
      </c>
      <c r="R24" s="235"/>
      <c r="S24" s="226">
        <f t="shared" si="6"/>
        <v>0</v>
      </c>
    </row>
    <row r="25" spans="2:26" ht="14.25" customHeight="1">
      <c r="B25" s="440"/>
      <c r="C25" s="451"/>
      <c r="D25" s="420"/>
      <c r="E25" s="227">
        <v>0.49</v>
      </c>
      <c r="F25" s="417">
        <f t="shared" si="0"/>
        <v>9.8000000000000004E-2</v>
      </c>
      <c r="G25" s="418"/>
      <c r="H25" s="228"/>
      <c r="I25" s="228"/>
      <c r="J25" s="243">
        <f t="shared" si="1"/>
        <v>0</v>
      </c>
      <c r="K25" s="230">
        <f t="shared" si="2"/>
        <v>0</v>
      </c>
      <c r="L25" s="230">
        <f t="shared" si="3"/>
        <v>0</v>
      </c>
      <c r="M25" s="244">
        <f t="shared" si="4"/>
        <v>0</v>
      </c>
      <c r="N25" s="232">
        <f>D24*H25</f>
        <v>0</v>
      </c>
      <c r="O25" s="232">
        <f>D24*I25</f>
        <v>0</v>
      </c>
      <c r="P25" s="245">
        <f t="shared" si="5"/>
        <v>0</v>
      </c>
      <c r="Q25" s="234"/>
      <c r="R25" s="235" t="s">
        <v>199</v>
      </c>
      <c r="S25" s="226">
        <f t="shared" si="6"/>
        <v>0</v>
      </c>
    </row>
    <row r="26" spans="2:26">
      <c r="B26" s="440"/>
      <c r="C26" s="451">
        <v>90</v>
      </c>
      <c r="D26" s="403">
        <v>3.2</v>
      </c>
      <c r="E26" s="237">
        <v>0.8</v>
      </c>
      <c r="F26" s="444">
        <f t="shared" si="0"/>
        <v>0.16</v>
      </c>
      <c r="G26" s="445"/>
      <c r="H26" s="228"/>
      <c r="I26" s="228"/>
      <c r="J26" s="238">
        <f t="shared" si="1"/>
        <v>0</v>
      </c>
      <c r="K26" s="239">
        <f t="shared" si="2"/>
        <v>0</v>
      </c>
      <c r="L26" s="239">
        <f t="shared" si="3"/>
        <v>0</v>
      </c>
      <c r="M26" s="240">
        <f t="shared" si="4"/>
        <v>0</v>
      </c>
      <c r="N26" s="241">
        <f>D26*H26</f>
        <v>0</v>
      </c>
      <c r="O26" s="241">
        <f>D26*I26</f>
        <v>0</v>
      </c>
      <c r="P26" s="242">
        <f t="shared" si="5"/>
        <v>0</v>
      </c>
      <c r="Q26" s="234" t="s">
        <v>199</v>
      </c>
      <c r="R26" s="235"/>
      <c r="S26" s="226">
        <f t="shared" si="6"/>
        <v>0</v>
      </c>
    </row>
    <row r="27" spans="2:26" ht="14.25" customHeight="1">
      <c r="B27" s="440"/>
      <c r="C27" s="451"/>
      <c r="D27" s="420"/>
      <c r="E27" s="227">
        <v>1.2</v>
      </c>
      <c r="F27" s="431">
        <f t="shared" si="0"/>
        <v>0.24</v>
      </c>
      <c r="G27" s="432"/>
      <c r="H27" s="228"/>
      <c r="I27" s="228"/>
      <c r="J27" s="256">
        <f t="shared" si="1"/>
        <v>0</v>
      </c>
      <c r="K27" s="230">
        <f t="shared" si="2"/>
        <v>0</v>
      </c>
      <c r="L27" s="230">
        <f t="shared" si="3"/>
        <v>0</v>
      </c>
      <c r="M27" s="257">
        <f t="shared" si="4"/>
        <v>0</v>
      </c>
      <c r="N27" s="232">
        <f>D26*H27</f>
        <v>0</v>
      </c>
      <c r="O27" s="232">
        <f>D26*I27</f>
        <v>0</v>
      </c>
      <c r="P27" s="258">
        <f t="shared" si="5"/>
        <v>0</v>
      </c>
      <c r="Q27" s="234"/>
      <c r="R27" s="235" t="s">
        <v>199</v>
      </c>
      <c r="S27" s="226">
        <f t="shared" si="6"/>
        <v>0</v>
      </c>
    </row>
    <row r="28" spans="2:26">
      <c r="B28" s="440"/>
      <c r="C28" s="451">
        <v>112</v>
      </c>
      <c r="D28" s="403">
        <v>4</v>
      </c>
      <c r="E28" s="237">
        <v>0.88</v>
      </c>
      <c r="F28" s="444">
        <f t="shared" si="0"/>
        <v>0.17599999999999999</v>
      </c>
      <c r="G28" s="445"/>
      <c r="H28" s="228"/>
      <c r="I28" s="228"/>
      <c r="J28" s="238">
        <f t="shared" si="1"/>
        <v>0</v>
      </c>
      <c r="K28" s="239">
        <f t="shared" si="2"/>
        <v>0</v>
      </c>
      <c r="L28" s="239">
        <f t="shared" si="3"/>
        <v>0</v>
      </c>
      <c r="M28" s="240">
        <f t="shared" si="4"/>
        <v>0</v>
      </c>
      <c r="N28" s="241">
        <f>D28*H28</f>
        <v>0</v>
      </c>
      <c r="O28" s="241">
        <f>D28*I28</f>
        <v>0</v>
      </c>
      <c r="P28" s="242">
        <f t="shared" si="5"/>
        <v>0</v>
      </c>
      <c r="Q28" s="234" t="s">
        <v>199</v>
      </c>
      <c r="R28" s="235"/>
      <c r="S28" s="259"/>
    </row>
    <row r="29" spans="2:26" ht="14.25" customHeight="1">
      <c r="B29" s="440"/>
      <c r="C29" s="451"/>
      <c r="D29" s="420"/>
      <c r="E29" s="227">
        <v>1.2</v>
      </c>
      <c r="F29" s="417">
        <f t="shared" si="0"/>
        <v>0.24</v>
      </c>
      <c r="G29" s="418"/>
      <c r="H29" s="228"/>
      <c r="I29" s="228"/>
      <c r="J29" s="229">
        <f t="shared" si="1"/>
        <v>0</v>
      </c>
      <c r="K29" s="230">
        <f t="shared" si="2"/>
        <v>0</v>
      </c>
      <c r="L29" s="230">
        <f t="shared" si="3"/>
        <v>0</v>
      </c>
      <c r="M29" s="231">
        <f t="shared" si="4"/>
        <v>0</v>
      </c>
      <c r="N29" s="232">
        <f>D28*H29</f>
        <v>0</v>
      </c>
      <c r="O29" s="232">
        <f>D28*I29</f>
        <v>0</v>
      </c>
      <c r="P29" s="233">
        <f t="shared" si="5"/>
        <v>0</v>
      </c>
      <c r="Q29" s="234"/>
      <c r="R29" s="235" t="s">
        <v>199</v>
      </c>
      <c r="S29" s="259"/>
    </row>
    <row r="30" spans="2:26">
      <c r="B30" s="440"/>
      <c r="C30" s="451">
        <v>140</v>
      </c>
      <c r="D30" s="403">
        <v>5</v>
      </c>
      <c r="E30" s="237">
        <v>0.93</v>
      </c>
      <c r="F30" s="444">
        <f t="shared" si="0"/>
        <v>0.186</v>
      </c>
      <c r="G30" s="445"/>
      <c r="H30" s="228">
        <v>4</v>
      </c>
      <c r="I30" s="228">
        <v>1</v>
      </c>
      <c r="J30" s="238">
        <f t="shared" si="1"/>
        <v>5</v>
      </c>
      <c r="K30" s="239">
        <f t="shared" si="2"/>
        <v>0.74399999999999999</v>
      </c>
      <c r="L30" s="239">
        <f t="shared" si="3"/>
        <v>0.186</v>
      </c>
      <c r="M30" s="240">
        <f t="shared" si="4"/>
        <v>0.92999999999999994</v>
      </c>
      <c r="N30" s="241">
        <f>D30*H30</f>
        <v>20</v>
      </c>
      <c r="O30" s="241">
        <f>D30*I30</f>
        <v>5</v>
      </c>
      <c r="P30" s="242">
        <f t="shared" si="5"/>
        <v>25</v>
      </c>
      <c r="Q30" s="234" t="s">
        <v>199</v>
      </c>
      <c r="R30" s="235"/>
      <c r="S30" s="259"/>
    </row>
    <row r="31" spans="2:26" ht="14.25" customHeight="1">
      <c r="B31" s="440"/>
      <c r="C31" s="451"/>
      <c r="D31" s="420"/>
      <c r="E31" s="227">
        <v>1.2</v>
      </c>
      <c r="F31" s="417">
        <f t="shared" si="0"/>
        <v>0.24</v>
      </c>
      <c r="G31" s="418"/>
      <c r="H31" s="228"/>
      <c r="I31" s="228"/>
      <c r="J31" s="229">
        <f t="shared" si="1"/>
        <v>0</v>
      </c>
      <c r="K31" s="230">
        <f t="shared" si="2"/>
        <v>0</v>
      </c>
      <c r="L31" s="230">
        <f t="shared" si="3"/>
        <v>0</v>
      </c>
      <c r="M31" s="231">
        <f t="shared" si="4"/>
        <v>0</v>
      </c>
      <c r="N31" s="232">
        <f>D30*H31</f>
        <v>0</v>
      </c>
      <c r="O31" s="232">
        <f>D30*I31</f>
        <v>0</v>
      </c>
      <c r="P31" s="233">
        <f t="shared" si="5"/>
        <v>0</v>
      </c>
      <c r="Q31" s="234"/>
      <c r="R31" s="235" t="s">
        <v>199</v>
      </c>
      <c r="S31" s="259"/>
    </row>
    <row r="32" spans="2:26">
      <c r="B32" s="440"/>
      <c r="C32" s="452">
        <v>160</v>
      </c>
      <c r="D32" s="403">
        <v>6</v>
      </c>
      <c r="E32" s="237">
        <v>1.01</v>
      </c>
      <c r="F32" s="444">
        <f t="shared" si="0"/>
        <v>0.20200000000000001</v>
      </c>
      <c r="G32" s="445"/>
      <c r="H32" s="228"/>
      <c r="I32" s="228"/>
      <c r="J32" s="260">
        <f t="shared" si="1"/>
        <v>0</v>
      </c>
      <c r="K32" s="239">
        <f t="shared" si="2"/>
        <v>0</v>
      </c>
      <c r="L32" s="239">
        <f t="shared" si="3"/>
        <v>0</v>
      </c>
      <c r="M32" s="261">
        <f t="shared" si="4"/>
        <v>0</v>
      </c>
      <c r="N32" s="241">
        <f>D32*H32</f>
        <v>0</v>
      </c>
      <c r="O32" s="241">
        <f>D32*I32</f>
        <v>0</v>
      </c>
      <c r="P32" s="262">
        <f t="shared" si="5"/>
        <v>0</v>
      </c>
      <c r="Q32" s="234" t="s">
        <v>199</v>
      </c>
      <c r="R32" s="235"/>
      <c r="S32" s="259"/>
    </row>
    <row r="33" spans="2:26" ht="14.25" customHeight="1" thickBot="1">
      <c r="B33" s="441"/>
      <c r="C33" s="453"/>
      <c r="D33" s="404"/>
      <c r="E33" s="227">
        <v>1.2</v>
      </c>
      <c r="F33" s="407">
        <f t="shared" si="0"/>
        <v>0.24</v>
      </c>
      <c r="G33" s="408"/>
      <c r="H33" s="263"/>
      <c r="I33" s="263"/>
      <c r="J33" s="264">
        <f t="shared" si="1"/>
        <v>0</v>
      </c>
      <c r="K33" s="265">
        <f t="shared" si="2"/>
        <v>0</v>
      </c>
      <c r="L33" s="265">
        <f t="shared" si="3"/>
        <v>0</v>
      </c>
      <c r="M33" s="266">
        <f t="shared" si="4"/>
        <v>0</v>
      </c>
      <c r="N33" s="267">
        <f>D32*H33</f>
        <v>0</v>
      </c>
      <c r="O33" s="267">
        <f>D32*I33</f>
        <v>0</v>
      </c>
      <c r="P33" s="268">
        <f t="shared" si="5"/>
        <v>0</v>
      </c>
      <c r="Q33" s="216"/>
      <c r="R33" s="217" t="s">
        <v>199</v>
      </c>
      <c r="S33" s="259"/>
    </row>
    <row r="34" spans="2:26" ht="14.25" customHeight="1">
      <c r="B34" s="446" t="s">
        <v>308</v>
      </c>
      <c r="C34" s="428">
        <v>22</v>
      </c>
      <c r="D34" s="428">
        <v>0.8</v>
      </c>
      <c r="E34" s="219">
        <v>0.3</v>
      </c>
      <c r="F34" s="449">
        <f>(E34*200)/1000</f>
        <v>0.06</v>
      </c>
      <c r="G34" s="450"/>
      <c r="H34" s="220"/>
      <c r="I34" s="220"/>
      <c r="J34" s="221">
        <f t="shared" si="1"/>
        <v>0</v>
      </c>
      <c r="K34" s="222">
        <f t="shared" si="2"/>
        <v>0</v>
      </c>
      <c r="L34" s="222">
        <f t="shared" si="3"/>
        <v>0</v>
      </c>
      <c r="M34" s="223">
        <f t="shared" si="4"/>
        <v>0</v>
      </c>
      <c r="N34" s="224">
        <f>D34*H34</f>
        <v>0</v>
      </c>
      <c r="O34" s="224">
        <f>D34*I34</f>
        <v>0</v>
      </c>
      <c r="P34" s="225">
        <f t="shared" si="5"/>
        <v>0</v>
      </c>
      <c r="Q34" s="210" t="s">
        <v>199</v>
      </c>
      <c r="R34" s="211"/>
      <c r="S34" s="226">
        <f>IF(J34&gt;0,1,0)</f>
        <v>0</v>
      </c>
    </row>
    <row r="35" spans="2:26" ht="14.25" customHeight="1">
      <c r="B35" s="447"/>
      <c r="C35" s="420"/>
      <c r="D35" s="420"/>
      <c r="E35" s="227">
        <v>0.32</v>
      </c>
      <c r="F35" s="417">
        <f t="shared" ref="F35:F55" si="7">(E35*200)/1000</f>
        <v>6.4000000000000001E-2</v>
      </c>
      <c r="G35" s="418"/>
      <c r="H35" s="228"/>
      <c r="I35" s="228"/>
      <c r="J35" s="229">
        <f t="shared" si="1"/>
        <v>0</v>
      </c>
      <c r="K35" s="230">
        <f t="shared" si="2"/>
        <v>0</v>
      </c>
      <c r="L35" s="230">
        <f t="shared" si="3"/>
        <v>0</v>
      </c>
      <c r="M35" s="231">
        <f t="shared" si="4"/>
        <v>0</v>
      </c>
      <c r="N35" s="232">
        <f>D34*H35</f>
        <v>0</v>
      </c>
      <c r="O35" s="232">
        <f>D34*I35</f>
        <v>0</v>
      </c>
      <c r="P35" s="233">
        <f t="shared" si="5"/>
        <v>0</v>
      </c>
      <c r="Q35" s="234"/>
      <c r="R35" s="235" t="s">
        <v>199</v>
      </c>
      <c r="S35" s="226">
        <f t="shared" ref="S35:S49" si="8">IF(J35&gt;0,1,0)</f>
        <v>0</v>
      </c>
    </row>
    <row r="36" spans="2:26">
      <c r="B36" s="447"/>
      <c r="C36" s="403">
        <v>28</v>
      </c>
      <c r="D36" s="403">
        <v>1</v>
      </c>
      <c r="E36" s="237">
        <v>0.3</v>
      </c>
      <c r="F36" s="444">
        <f t="shared" si="7"/>
        <v>0.06</v>
      </c>
      <c r="G36" s="445"/>
      <c r="H36" s="228"/>
      <c r="I36" s="228"/>
      <c r="J36" s="238">
        <f t="shared" si="1"/>
        <v>0</v>
      </c>
      <c r="K36" s="239">
        <f t="shared" si="2"/>
        <v>0</v>
      </c>
      <c r="L36" s="239">
        <f t="shared" si="3"/>
        <v>0</v>
      </c>
      <c r="M36" s="240">
        <f t="shared" si="4"/>
        <v>0</v>
      </c>
      <c r="N36" s="241">
        <f>D36*H36</f>
        <v>0</v>
      </c>
      <c r="O36" s="241">
        <f>D36*I36</f>
        <v>0</v>
      </c>
      <c r="P36" s="242">
        <f t="shared" si="5"/>
        <v>0</v>
      </c>
      <c r="Q36" s="234" t="s">
        <v>199</v>
      </c>
      <c r="R36" s="235"/>
      <c r="S36" s="226">
        <f t="shared" si="8"/>
        <v>0</v>
      </c>
    </row>
    <row r="37" spans="2:26" ht="14.25" customHeight="1">
      <c r="B37" s="447"/>
      <c r="C37" s="420"/>
      <c r="D37" s="420"/>
      <c r="E37" s="227">
        <v>0.32</v>
      </c>
      <c r="F37" s="417">
        <f t="shared" si="7"/>
        <v>6.4000000000000001E-2</v>
      </c>
      <c r="G37" s="418"/>
      <c r="H37" s="228"/>
      <c r="I37" s="228"/>
      <c r="J37" s="229">
        <f t="shared" si="1"/>
        <v>0</v>
      </c>
      <c r="K37" s="230">
        <f t="shared" si="2"/>
        <v>0</v>
      </c>
      <c r="L37" s="230">
        <f t="shared" si="3"/>
        <v>0</v>
      </c>
      <c r="M37" s="231">
        <f t="shared" si="4"/>
        <v>0</v>
      </c>
      <c r="N37" s="232">
        <f>D36*H37</f>
        <v>0</v>
      </c>
      <c r="O37" s="232">
        <f>D36*I37</f>
        <v>0</v>
      </c>
      <c r="P37" s="233">
        <f t="shared" si="5"/>
        <v>0</v>
      </c>
      <c r="Q37" s="234"/>
      <c r="R37" s="235" t="s">
        <v>199</v>
      </c>
      <c r="S37" s="226">
        <f t="shared" si="8"/>
        <v>0</v>
      </c>
    </row>
    <row r="38" spans="2:26">
      <c r="B38" s="447"/>
      <c r="C38" s="403">
        <v>36</v>
      </c>
      <c r="D38" s="403">
        <v>1.3</v>
      </c>
      <c r="E38" s="237">
        <v>0.3</v>
      </c>
      <c r="F38" s="444">
        <f t="shared" si="7"/>
        <v>0.06</v>
      </c>
      <c r="G38" s="445"/>
      <c r="H38" s="228"/>
      <c r="I38" s="228"/>
      <c r="J38" s="238">
        <f>H38+I38</f>
        <v>0</v>
      </c>
      <c r="K38" s="239">
        <f>F38*H38</f>
        <v>0</v>
      </c>
      <c r="L38" s="239">
        <f>F38*I38</f>
        <v>0</v>
      </c>
      <c r="M38" s="240">
        <f>K38+L38</f>
        <v>0</v>
      </c>
      <c r="N38" s="241">
        <f>D38*H38</f>
        <v>0</v>
      </c>
      <c r="O38" s="241">
        <f>D38*I38</f>
        <v>0</v>
      </c>
      <c r="P38" s="242">
        <f>N38+O38</f>
        <v>0</v>
      </c>
      <c r="Q38" s="234" t="s">
        <v>199</v>
      </c>
      <c r="R38" s="235"/>
      <c r="S38" s="226">
        <f>IF(J38&gt;0,1,0)</f>
        <v>0</v>
      </c>
    </row>
    <row r="39" spans="2:26" ht="14.25" customHeight="1">
      <c r="B39" s="447"/>
      <c r="C39" s="420"/>
      <c r="D39" s="420"/>
      <c r="E39" s="227">
        <v>0.33</v>
      </c>
      <c r="F39" s="417">
        <f t="shared" si="7"/>
        <v>6.6000000000000003E-2</v>
      </c>
      <c r="G39" s="418"/>
      <c r="H39" s="228"/>
      <c r="I39" s="228"/>
      <c r="J39" s="229">
        <f>H39+I39</f>
        <v>0</v>
      </c>
      <c r="K39" s="230">
        <f>F39*H39</f>
        <v>0</v>
      </c>
      <c r="L39" s="230">
        <f>F39*I39</f>
        <v>0</v>
      </c>
      <c r="M39" s="231">
        <f>K39+L39</f>
        <v>0</v>
      </c>
      <c r="N39" s="232">
        <f>D38*H39</f>
        <v>0</v>
      </c>
      <c r="O39" s="232">
        <f>D38*I39</f>
        <v>0</v>
      </c>
      <c r="P39" s="233">
        <f>N39+O39</f>
        <v>0</v>
      </c>
      <c r="Q39" s="234"/>
      <c r="R39" s="235" t="s">
        <v>199</v>
      </c>
      <c r="S39" s="226">
        <f>IF(J39&gt;0,1,0)</f>
        <v>0</v>
      </c>
    </row>
    <row r="40" spans="2:26">
      <c r="B40" s="447"/>
      <c r="C40" s="403">
        <v>45</v>
      </c>
      <c r="D40" s="403">
        <v>1.6</v>
      </c>
      <c r="E40" s="237">
        <v>0.3</v>
      </c>
      <c r="F40" s="444">
        <f t="shared" si="7"/>
        <v>0.06</v>
      </c>
      <c r="G40" s="445"/>
      <c r="H40" s="228"/>
      <c r="I40" s="228"/>
      <c r="J40" s="238">
        <f t="shared" si="1"/>
        <v>0</v>
      </c>
      <c r="K40" s="239">
        <f t="shared" si="2"/>
        <v>0</v>
      </c>
      <c r="L40" s="239">
        <f t="shared" si="3"/>
        <v>0</v>
      </c>
      <c r="M40" s="240">
        <f t="shared" si="4"/>
        <v>0</v>
      </c>
      <c r="N40" s="241">
        <f>D40*H40</f>
        <v>0</v>
      </c>
      <c r="O40" s="241">
        <f>D40*I40</f>
        <v>0</v>
      </c>
      <c r="P40" s="242">
        <f t="shared" si="5"/>
        <v>0</v>
      </c>
      <c r="Q40" s="234" t="s">
        <v>199</v>
      </c>
      <c r="R40" s="235"/>
      <c r="S40" s="226">
        <f t="shared" si="8"/>
        <v>0</v>
      </c>
    </row>
    <row r="41" spans="2:26" ht="14.25" customHeight="1">
      <c r="B41" s="447"/>
      <c r="C41" s="420"/>
      <c r="D41" s="420"/>
      <c r="E41" s="227">
        <v>0.34</v>
      </c>
      <c r="F41" s="417">
        <f t="shared" si="7"/>
        <v>6.8000000000000005E-2</v>
      </c>
      <c r="G41" s="418"/>
      <c r="H41" s="228"/>
      <c r="I41" s="228"/>
      <c r="J41" s="243">
        <f t="shared" si="1"/>
        <v>0</v>
      </c>
      <c r="K41" s="230">
        <f t="shared" si="2"/>
        <v>0</v>
      </c>
      <c r="L41" s="230">
        <f t="shared" si="3"/>
        <v>0</v>
      </c>
      <c r="M41" s="244">
        <f t="shared" si="4"/>
        <v>0</v>
      </c>
      <c r="N41" s="232">
        <f>D40*H41</f>
        <v>0</v>
      </c>
      <c r="O41" s="232">
        <f>D40*I41</f>
        <v>0</v>
      </c>
      <c r="P41" s="245">
        <f t="shared" si="5"/>
        <v>0</v>
      </c>
      <c r="Q41" s="234"/>
      <c r="R41" s="235" t="s">
        <v>199</v>
      </c>
      <c r="S41" s="226">
        <f t="shared" si="8"/>
        <v>0</v>
      </c>
    </row>
    <row r="42" spans="2:26" ht="14.25" customHeight="1">
      <c r="B42" s="447"/>
      <c r="C42" s="422">
        <v>56</v>
      </c>
      <c r="D42" s="422">
        <v>2</v>
      </c>
      <c r="E42" s="247">
        <v>0.33</v>
      </c>
      <c r="F42" s="444">
        <f t="shared" si="7"/>
        <v>6.6000000000000003E-2</v>
      </c>
      <c r="G42" s="445"/>
      <c r="H42" s="248"/>
      <c r="I42" s="248"/>
      <c r="J42" s="249">
        <f t="shared" si="1"/>
        <v>0</v>
      </c>
      <c r="K42" s="250">
        <f t="shared" si="2"/>
        <v>0</v>
      </c>
      <c r="L42" s="250">
        <f t="shared" si="3"/>
        <v>0</v>
      </c>
      <c r="M42" s="251">
        <f t="shared" si="4"/>
        <v>0</v>
      </c>
      <c r="N42" s="252">
        <f>D42*H42</f>
        <v>0</v>
      </c>
      <c r="O42" s="252">
        <f>D42*I42</f>
        <v>0</v>
      </c>
      <c r="P42" s="253">
        <f t="shared" si="5"/>
        <v>0</v>
      </c>
      <c r="Q42" s="254" t="s">
        <v>199</v>
      </c>
      <c r="R42" s="255"/>
      <c r="S42" s="226">
        <f t="shared" si="8"/>
        <v>0</v>
      </c>
      <c r="Z42" s="212"/>
    </row>
    <row r="43" spans="2:26" ht="14.25" customHeight="1">
      <c r="B43" s="447"/>
      <c r="C43" s="420"/>
      <c r="D43" s="420"/>
      <c r="E43" s="227">
        <v>0.36</v>
      </c>
      <c r="F43" s="417">
        <f t="shared" si="7"/>
        <v>7.1999999999999995E-2</v>
      </c>
      <c r="G43" s="418"/>
      <c r="H43" s="228"/>
      <c r="I43" s="228"/>
      <c r="J43" s="229">
        <f t="shared" si="1"/>
        <v>0</v>
      </c>
      <c r="K43" s="230">
        <f t="shared" si="2"/>
        <v>0</v>
      </c>
      <c r="L43" s="230">
        <f t="shared" si="3"/>
        <v>0</v>
      </c>
      <c r="M43" s="231">
        <f t="shared" si="4"/>
        <v>0</v>
      </c>
      <c r="N43" s="232">
        <f>D42*H43</f>
        <v>0</v>
      </c>
      <c r="O43" s="232">
        <f>D42*I43</f>
        <v>0</v>
      </c>
      <c r="P43" s="233">
        <f t="shared" si="5"/>
        <v>0</v>
      </c>
      <c r="Q43" s="234"/>
      <c r="R43" s="235" t="s">
        <v>199</v>
      </c>
      <c r="S43" s="226">
        <f t="shared" si="8"/>
        <v>0</v>
      </c>
    </row>
    <row r="44" spans="2:26">
      <c r="B44" s="447"/>
      <c r="C44" s="403">
        <v>71</v>
      </c>
      <c r="D44" s="403">
        <v>2.5</v>
      </c>
      <c r="E44" s="237">
        <v>0.39</v>
      </c>
      <c r="F44" s="444">
        <f t="shared" si="7"/>
        <v>7.8E-2</v>
      </c>
      <c r="G44" s="445"/>
      <c r="H44" s="228"/>
      <c r="I44" s="228"/>
      <c r="J44" s="238">
        <f t="shared" si="1"/>
        <v>0</v>
      </c>
      <c r="K44" s="239">
        <f t="shared" si="2"/>
        <v>0</v>
      </c>
      <c r="L44" s="239">
        <f t="shared" si="3"/>
        <v>0</v>
      </c>
      <c r="M44" s="240">
        <f t="shared" si="4"/>
        <v>0</v>
      </c>
      <c r="N44" s="241">
        <f>D44*H44</f>
        <v>0</v>
      </c>
      <c r="O44" s="241">
        <f>D44*I44</f>
        <v>0</v>
      </c>
      <c r="P44" s="242">
        <f t="shared" si="5"/>
        <v>0</v>
      </c>
      <c r="Q44" s="234" t="s">
        <v>199</v>
      </c>
      <c r="R44" s="235"/>
      <c r="S44" s="226">
        <f t="shared" si="8"/>
        <v>0</v>
      </c>
    </row>
    <row r="45" spans="2:26" ht="14.25" customHeight="1">
      <c r="B45" s="447"/>
      <c r="C45" s="420"/>
      <c r="D45" s="420"/>
      <c r="E45" s="227">
        <v>0.43</v>
      </c>
      <c r="F45" s="417">
        <f t="shared" si="7"/>
        <v>8.5999999999999993E-2</v>
      </c>
      <c r="G45" s="418"/>
      <c r="H45" s="228"/>
      <c r="I45" s="228"/>
      <c r="J45" s="229">
        <f t="shared" si="1"/>
        <v>0</v>
      </c>
      <c r="K45" s="230">
        <f t="shared" si="2"/>
        <v>0</v>
      </c>
      <c r="L45" s="230">
        <f t="shared" si="3"/>
        <v>0</v>
      </c>
      <c r="M45" s="231">
        <f t="shared" si="4"/>
        <v>0</v>
      </c>
      <c r="N45" s="232">
        <f>D44*H45</f>
        <v>0</v>
      </c>
      <c r="O45" s="232">
        <f>D44*I45</f>
        <v>0</v>
      </c>
      <c r="P45" s="233">
        <f t="shared" si="5"/>
        <v>0</v>
      </c>
      <c r="Q45" s="234"/>
      <c r="R45" s="235" t="s">
        <v>199</v>
      </c>
      <c r="S45" s="226">
        <f t="shared" si="8"/>
        <v>0</v>
      </c>
    </row>
    <row r="46" spans="2:26">
      <c r="B46" s="447"/>
      <c r="C46" s="403">
        <v>80</v>
      </c>
      <c r="D46" s="403">
        <v>3</v>
      </c>
      <c r="E46" s="237">
        <v>0.48</v>
      </c>
      <c r="F46" s="444">
        <f t="shared" si="7"/>
        <v>9.6000000000000002E-2</v>
      </c>
      <c r="G46" s="445"/>
      <c r="H46" s="228"/>
      <c r="I46" s="228"/>
      <c r="J46" s="238">
        <f t="shared" si="1"/>
        <v>0</v>
      </c>
      <c r="K46" s="239">
        <f t="shared" si="2"/>
        <v>0</v>
      </c>
      <c r="L46" s="239">
        <f t="shared" si="3"/>
        <v>0</v>
      </c>
      <c r="M46" s="240">
        <f t="shared" si="4"/>
        <v>0</v>
      </c>
      <c r="N46" s="241">
        <f>D46*H46</f>
        <v>0</v>
      </c>
      <c r="O46" s="241">
        <f>D46*I46</f>
        <v>0</v>
      </c>
      <c r="P46" s="242">
        <f t="shared" si="5"/>
        <v>0</v>
      </c>
      <c r="Q46" s="234" t="s">
        <v>199</v>
      </c>
      <c r="R46" s="235"/>
      <c r="S46" s="226">
        <f t="shared" si="8"/>
        <v>0</v>
      </c>
    </row>
    <row r="47" spans="2:26" ht="14.25" customHeight="1">
      <c r="B47" s="447"/>
      <c r="C47" s="420"/>
      <c r="D47" s="420"/>
      <c r="E47" s="227">
        <v>0.56000000000000005</v>
      </c>
      <c r="F47" s="417">
        <f t="shared" si="7"/>
        <v>0.11200000000000002</v>
      </c>
      <c r="G47" s="418"/>
      <c r="H47" s="228"/>
      <c r="I47" s="228"/>
      <c r="J47" s="243">
        <f t="shared" si="1"/>
        <v>0</v>
      </c>
      <c r="K47" s="230">
        <f t="shared" si="2"/>
        <v>0</v>
      </c>
      <c r="L47" s="230">
        <f t="shared" si="3"/>
        <v>0</v>
      </c>
      <c r="M47" s="244">
        <f t="shared" si="4"/>
        <v>0</v>
      </c>
      <c r="N47" s="232">
        <f>D46*H47</f>
        <v>0</v>
      </c>
      <c r="O47" s="232">
        <f>D46*I47</f>
        <v>0</v>
      </c>
      <c r="P47" s="245">
        <f t="shared" si="5"/>
        <v>0</v>
      </c>
      <c r="Q47" s="234"/>
      <c r="R47" s="235" t="s">
        <v>199</v>
      </c>
      <c r="S47" s="226">
        <f t="shared" si="8"/>
        <v>0</v>
      </c>
    </row>
    <row r="48" spans="2:26">
      <c r="B48" s="447"/>
      <c r="C48" s="403">
        <v>90</v>
      </c>
      <c r="D48" s="403">
        <v>3.2</v>
      </c>
      <c r="E48" s="237">
        <v>0.56000000000000005</v>
      </c>
      <c r="F48" s="444">
        <f t="shared" si="7"/>
        <v>0.11200000000000002</v>
      </c>
      <c r="G48" s="445"/>
      <c r="H48" s="228"/>
      <c r="I48" s="228"/>
      <c r="J48" s="238">
        <f t="shared" si="1"/>
        <v>0</v>
      </c>
      <c r="K48" s="239">
        <f t="shared" si="2"/>
        <v>0</v>
      </c>
      <c r="L48" s="239">
        <f t="shared" si="3"/>
        <v>0</v>
      </c>
      <c r="M48" s="240">
        <f t="shared" si="4"/>
        <v>0</v>
      </c>
      <c r="N48" s="241">
        <f>D48*H48</f>
        <v>0</v>
      </c>
      <c r="O48" s="241">
        <f>D48*I48</f>
        <v>0</v>
      </c>
      <c r="P48" s="242">
        <f t="shared" si="5"/>
        <v>0</v>
      </c>
      <c r="Q48" s="234" t="s">
        <v>199</v>
      </c>
      <c r="R48" s="235"/>
      <c r="S48" s="226">
        <f t="shared" si="8"/>
        <v>0</v>
      </c>
    </row>
    <row r="49" spans="2:19" ht="14.25" customHeight="1">
      <c r="B49" s="447"/>
      <c r="C49" s="420"/>
      <c r="D49" s="420"/>
      <c r="E49" s="227">
        <v>0.6</v>
      </c>
      <c r="F49" s="431">
        <f t="shared" si="7"/>
        <v>0.12</v>
      </c>
      <c r="G49" s="432"/>
      <c r="H49" s="228"/>
      <c r="I49" s="228"/>
      <c r="J49" s="256">
        <f t="shared" si="1"/>
        <v>0</v>
      </c>
      <c r="K49" s="230">
        <f t="shared" si="2"/>
        <v>0</v>
      </c>
      <c r="L49" s="230">
        <f t="shared" si="3"/>
        <v>0</v>
      </c>
      <c r="M49" s="257">
        <f t="shared" si="4"/>
        <v>0</v>
      </c>
      <c r="N49" s="232">
        <f>D48*H49</f>
        <v>0</v>
      </c>
      <c r="O49" s="232">
        <f>D48*I49</f>
        <v>0</v>
      </c>
      <c r="P49" s="258">
        <f t="shared" si="5"/>
        <v>0</v>
      </c>
      <c r="Q49" s="234"/>
      <c r="R49" s="235" t="s">
        <v>199</v>
      </c>
      <c r="S49" s="226">
        <f t="shared" si="8"/>
        <v>0</v>
      </c>
    </row>
    <row r="50" spans="2:19">
      <c r="B50" s="447"/>
      <c r="C50" s="403">
        <v>112</v>
      </c>
      <c r="D50" s="403">
        <v>4</v>
      </c>
      <c r="E50" s="237">
        <v>1.02</v>
      </c>
      <c r="F50" s="444">
        <f t="shared" si="7"/>
        <v>0.20399999999999999</v>
      </c>
      <c r="G50" s="445"/>
      <c r="H50" s="228"/>
      <c r="I50" s="228"/>
      <c r="J50" s="238">
        <f t="shared" si="1"/>
        <v>0</v>
      </c>
      <c r="K50" s="239">
        <f t="shared" si="2"/>
        <v>0</v>
      </c>
      <c r="L50" s="239">
        <f t="shared" si="3"/>
        <v>0</v>
      </c>
      <c r="M50" s="240">
        <f t="shared" si="4"/>
        <v>0</v>
      </c>
      <c r="N50" s="241">
        <f>D50*H50</f>
        <v>0</v>
      </c>
      <c r="O50" s="241">
        <f>D50*I50</f>
        <v>0</v>
      </c>
      <c r="P50" s="242">
        <f t="shared" si="5"/>
        <v>0</v>
      </c>
      <c r="Q50" s="234" t="s">
        <v>199</v>
      </c>
      <c r="R50" s="235"/>
      <c r="S50" s="259"/>
    </row>
    <row r="51" spans="2:19" ht="14.25" customHeight="1">
      <c r="B51" s="447"/>
      <c r="C51" s="420"/>
      <c r="D51" s="420"/>
      <c r="E51" s="227">
        <v>1.1000000000000001</v>
      </c>
      <c r="F51" s="417">
        <f t="shared" si="7"/>
        <v>0.22000000000000003</v>
      </c>
      <c r="G51" s="418"/>
      <c r="H51" s="228"/>
      <c r="I51" s="228"/>
      <c r="J51" s="229">
        <f t="shared" si="1"/>
        <v>0</v>
      </c>
      <c r="K51" s="230">
        <f t="shared" si="2"/>
        <v>0</v>
      </c>
      <c r="L51" s="230">
        <f t="shared" si="3"/>
        <v>0</v>
      </c>
      <c r="M51" s="231">
        <f t="shared" si="4"/>
        <v>0</v>
      </c>
      <c r="N51" s="232">
        <f>D50*H51</f>
        <v>0</v>
      </c>
      <c r="O51" s="232">
        <f>D50*I51</f>
        <v>0</v>
      </c>
      <c r="P51" s="233">
        <f t="shared" si="5"/>
        <v>0</v>
      </c>
      <c r="Q51" s="234"/>
      <c r="R51" s="235" t="s">
        <v>199</v>
      </c>
      <c r="S51" s="259"/>
    </row>
    <row r="52" spans="2:19">
      <c r="B52" s="447"/>
      <c r="C52" s="403">
        <v>140</v>
      </c>
      <c r="D52" s="403">
        <v>5</v>
      </c>
      <c r="E52" s="237">
        <v>1.32</v>
      </c>
      <c r="F52" s="444">
        <f t="shared" si="7"/>
        <v>0.26400000000000001</v>
      </c>
      <c r="G52" s="445"/>
      <c r="H52" s="228"/>
      <c r="I52" s="228"/>
      <c r="J52" s="238">
        <f t="shared" si="1"/>
        <v>0</v>
      </c>
      <c r="K52" s="239">
        <f t="shared" si="2"/>
        <v>0</v>
      </c>
      <c r="L52" s="239">
        <f t="shared" si="3"/>
        <v>0</v>
      </c>
      <c r="M52" s="240">
        <f t="shared" si="4"/>
        <v>0</v>
      </c>
      <c r="N52" s="241">
        <f>D52*H52</f>
        <v>0</v>
      </c>
      <c r="O52" s="241">
        <f>D52*I52</f>
        <v>0</v>
      </c>
      <c r="P52" s="242">
        <f t="shared" si="5"/>
        <v>0</v>
      </c>
      <c r="Q52" s="234" t="s">
        <v>199</v>
      </c>
      <c r="R52" s="235"/>
      <c r="S52" s="259"/>
    </row>
    <row r="53" spans="2:19" ht="14.25" customHeight="1">
      <c r="B53" s="447"/>
      <c r="C53" s="420"/>
      <c r="D53" s="420"/>
      <c r="E53" s="227">
        <v>1.4</v>
      </c>
      <c r="F53" s="417">
        <f t="shared" si="7"/>
        <v>0.28000000000000003</v>
      </c>
      <c r="G53" s="418"/>
      <c r="H53" s="228"/>
      <c r="I53" s="228"/>
      <c r="J53" s="229">
        <f t="shared" si="1"/>
        <v>0</v>
      </c>
      <c r="K53" s="230">
        <f t="shared" si="2"/>
        <v>0</v>
      </c>
      <c r="L53" s="230">
        <f t="shared" si="3"/>
        <v>0</v>
      </c>
      <c r="M53" s="231">
        <f t="shared" si="4"/>
        <v>0</v>
      </c>
      <c r="N53" s="232">
        <f>D52*H53</f>
        <v>0</v>
      </c>
      <c r="O53" s="232">
        <f>D52*I53</f>
        <v>0</v>
      </c>
      <c r="P53" s="233">
        <f t="shared" si="5"/>
        <v>0</v>
      </c>
      <c r="Q53" s="234"/>
      <c r="R53" s="235" t="s">
        <v>199</v>
      </c>
      <c r="S53" s="259"/>
    </row>
    <row r="54" spans="2:19">
      <c r="B54" s="447"/>
      <c r="C54" s="403">
        <v>160</v>
      </c>
      <c r="D54" s="403">
        <v>6</v>
      </c>
      <c r="E54" s="237">
        <v>1.72</v>
      </c>
      <c r="F54" s="444">
        <f t="shared" si="7"/>
        <v>0.34399999999999997</v>
      </c>
      <c r="G54" s="445"/>
      <c r="H54" s="228"/>
      <c r="I54" s="228"/>
      <c r="J54" s="260">
        <f t="shared" si="1"/>
        <v>0</v>
      </c>
      <c r="K54" s="239">
        <f t="shared" si="2"/>
        <v>0</v>
      </c>
      <c r="L54" s="239">
        <f t="shared" si="3"/>
        <v>0</v>
      </c>
      <c r="M54" s="261">
        <f t="shared" si="4"/>
        <v>0</v>
      </c>
      <c r="N54" s="241">
        <f>D54*H54</f>
        <v>0</v>
      </c>
      <c r="O54" s="241">
        <f>D54*I54</f>
        <v>0</v>
      </c>
      <c r="P54" s="262">
        <f t="shared" si="5"/>
        <v>0</v>
      </c>
      <c r="Q54" s="234" t="s">
        <v>199</v>
      </c>
      <c r="R54" s="235"/>
      <c r="S54" s="259"/>
    </row>
    <row r="55" spans="2:19" ht="14.25" customHeight="1" thickBot="1">
      <c r="B55" s="448"/>
      <c r="C55" s="404"/>
      <c r="D55" s="404"/>
      <c r="E55" s="269">
        <v>1.8</v>
      </c>
      <c r="F55" s="407">
        <f t="shared" si="7"/>
        <v>0.36</v>
      </c>
      <c r="G55" s="408"/>
      <c r="H55" s="263"/>
      <c r="I55" s="263"/>
      <c r="J55" s="264">
        <f t="shared" si="1"/>
        <v>0</v>
      </c>
      <c r="K55" s="265">
        <f t="shared" si="2"/>
        <v>0</v>
      </c>
      <c r="L55" s="265">
        <f t="shared" si="3"/>
        <v>0</v>
      </c>
      <c r="M55" s="266">
        <f t="shared" si="4"/>
        <v>0</v>
      </c>
      <c r="N55" s="267">
        <f>D54*H55</f>
        <v>0</v>
      </c>
      <c r="O55" s="267">
        <f>D54*I55</f>
        <v>0</v>
      </c>
      <c r="P55" s="268">
        <f t="shared" si="5"/>
        <v>0</v>
      </c>
      <c r="Q55" s="216"/>
      <c r="R55" s="217" t="s">
        <v>199</v>
      </c>
      <c r="S55" s="259"/>
    </row>
    <row r="56" spans="2:19" ht="13.5" customHeight="1">
      <c r="B56" s="439" t="s">
        <v>200</v>
      </c>
      <c r="C56" s="428">
        <v>22</v>
      </c>
      <c r="D56" s="428">
        <v>0.8</v>
      </c>
      <c r="E56" s="270">
        <v>0.35</v>
      </c>
      <c r="F56" s="442">
        <f>(E56*200)/1000</f>
        <v>7.0000000000000007E-2</v>
      </c>
      <c r="G56" s="443"/>
      <c r="H56" s="220"/>
      <c r="I56" s="220"/>
      <c r="J56" s="271">
        <f t="shared" si="1"/>
        <v>0</v>
      </c>
      <c r="K56" s="272">
        <f t="shared" si="2"/>
        <v>0</v>
      </c>
      <c r="L56" s="272">
        <f t="shared" si="3"/>
        <v>0</v>
      </c>
      <c r="M56" s="273">
        <f t="shared" si="4"/>
        <v>0</v>
      </c>
      <c r="N56" s="274">
        <f>D56*H56</f>
        <v>0</v>
      </c>
      <c r="O56" s="274">
        <f>D56*I56</f>
        <v>0</v>
      </c>
      <c r="P56" s="275">
        <f t="shared" si="5"/>
        <v>0</v>
      </c>
      <c r="Q56" s="210" t="s">
        <v>199</v>
      </c>
      <c r="R56" s="211"/>
      <c r="S56" s="226">
        <f t="shared" ref="S56:S71" si="9">IF(J56&gt;0,1,0)</f>
        <v>0</v>
      </c>
    </row>
    <row r="57" spans="2:19">
      <c r="B57" s="440"/>
      <c r="C57" s="420"/>
      <c r="D57" s="420"/>
      <c r="E57" s="276">
        <v>0.56000000000000005</v>
      </c>
      <c r="F57" s="431">
        <f t="shared" ref="F57:F107" si="10">(E57*200)/1000</f>
        <v>0.11200000000000002</v>
      </c>
      <c r="G57" s="432"/>
      <c r="H57" s="228"/>
      <c r="I57" s="228"/>
      <c r="J57" s="277">
        <f t="shared" si="1"/>
        <v>0</v>
      </c>
      <c r="K57" s="278">
        <f t="shared" si="2"/>
        <v>0</v>
      </c>
      <c r="L57" s="278">
        <f t="shared" si="3"/>
        <v>0</v>
      </c>
      <c r="M57" s="257">
        <f t="shared" si="4"/>
        <v>0</v>
      </c>
      <c r="N57" s="279">
        <f>D56*H57</f>
        <v>0</v>
      </c>
      <c r="O57" s="279">
        <f>D56*I57</f>
        <v>0</v>
      </c>
      <c r="P57" s="258">
        <f t="shared" si="5"/>
        <v>0</v>
      </c>
      <c r="Q57" s="234"/>
      <c r="R57" s="235" t="s">
        <v>199</v>
      </c>
      <c r="S57" s="226">
        <f t="shared" si="9"/>
        <v>0</v>
      </c>
    </row>
    <row r="58" spans="2:19">
      <c r="B58" s="440"/>
      <c r="C58" s="403">
        <v>28</v>
      </c>
      <c r="D58" s="403">
        <v>1</v>
      </c>
      <c r="E58" s="280">
        <v>0.35</v>
      </c>
      <c r="F58" s="433">
        <f t="shared" si="10"/>
        <v>7.0000000000000007E-2</v>
      </c>
      <c r="G58" s="434"/>
      <c r="H58" s="228"/>
      <c r="I58" s="228"/>
      <c r="J58" s="281">
        <f t="shared" si="1"/>
        <v>0</v>
      </c>
      <c r="K58" s="282">
        <f t="shared" si="2"/>
        <v>0</v>
      </c>
      <c r="L58" s="282">
        <f t="shared" si="3"/>
        <v>0</v>
      </c>
      <c r="M58" s="283">
        <f t="shared" si="4"/>
        <v>0</v>
      </c>
      <c r="N58" s="284">
        <f>D58*H58</f>
        <v>0</v>
      </c>
      <c r="O58" s="284">
        <f>D58*I58</f>
        <v>0</v>
      </c>
      <c r="P58" s="285">
        <f t="shared" si="5"/>
        <v>0</v>
      </c>
      <c r="Q58" s="234" t="s">
        <v>199</v>
      </c>
      <c r="R58" s="235"/>
      <c r="S58" s="226">
        <f t="shared" si="9"/>
        <v>0</v>
      </c>
    </row>
    <row r="59" spans="2:19">
      <c r="B59" s="440"/>
      <c r="C59" s="420"/>
      <c r="D59" s="420"/>
      <c r="E59" s="286">
        <v>0.56000000000000005</v>
      </c>
      <c r="F59" s="431">
        <f t="shared" si="10"/>
        <v>0.11200000000000002</v>
      </c>
      <c r="G59" s="432"/>
      <c r="H59" s="228"/>
      <c r="I59" s="228"/>
      <c r="J59" s="256">
        <f t="shared" si="1"/>
        <v>0</v>
      </c>
      <c r="K59" s="278">
        <f t="shared" si="2"/>
        <v>0</v>
      </c>
      <c r="L59" s="278">
        <f t="shared" si="3"/>
        <v>0</v>
      </c>
      <c r="M59" s="257">
        <f t="shared" si="4"/>
        <v>0</v>
      </c>
      <c r="N59" s="279">
        <f>D58*H59</f>
        <v>0</v>
      </c>
      <c r="O59" s="279">
        <f>D58*I59</f>
        <v>0</v>
      </c>
      <c r="P59" s="258">
        <f t="shared" si="5"/>
        <v>0</v>
      </c>
      <c r="Q59" s="234"/>
      <c r="R59" s="235" t="s">
        <v>199</v>
      </c>
      <c r="S59" s="226">
        <f t="shared" si="9"/>
        <v>0</v>
      </c>
    </row>
    <row r="60" spans="2:19">
      <c r="B60" s="440"/>
      <c r="C60" s="403">
        <v>36</v>
      </c>
      <c r="D60" s="403">
        <v>1.3</v>
      </c>
      <c r="E60" s="237">
        <v>0.41</v>
      </c>
      <c r="F60" s="435">
        <f t="shared" si="10"/>
        <v>8.2000000000000003E-2</v>
      </c>
      <c r="G60" s="436"/>
      <c r="H60" s="228"/>
      <c r="I60" s="228"/>
      <c r="J60" s="238">
        <f t="shared" si="1"/>
        <v>0</v>
      </c>
      <c r="K60" s="282">
        <f t="shared" si="2"/>
        <v>0</v>
      </c>
      <c r="L60" s="282">
        <f t="shared" si="3"/>
        <v>0</v>
      </c>
      <c r="M60" s="240">
        <f t="shared" si="4"/>
        <v>0</v>
      </c>
      <c r="N60" s="284">
        <f>D60*H60</f>
        <v>0</v>
      </c>
      <c r="O60" s="284">
        <f>D60*I60</f>
        <v>0</v>
      </c>
      <c r="P60" s="242">
        <f t="shared" si="5"/>
        <v>0</v>
      </c>
      <c r="Q60" s="234" t="s">
        <v>199</v>
      </c>
      <c r="R60" s="235"/>
      <c r="S60" s="226">
        <f t="shared" si="9"/>
        <v>0</v>
      </c>
    </row>
    <row r="61" spans="2:19" ht="13.5" thickBot="1">
      <c r="B61" s="441"/>
      <c r="C61" s="404"/>
      <c r="D61" s="404"/>
      <c r="E61" s="287">
        <v>0.63</v>
      </c>
      <c r="F61" s="437">
        <f t="shared" si="10"/>
        <v>0.126</v>
      </c>
      <c r="G61" s="438"/>
      <c r="H61" s="263"/>
      <c r="I61" s="263"/>
      <c r="J61" s="288">
        <f t="shared" si="1"/>
        <v>0</v>
      </c>
      <c r="K61" s="289">
        <f t="shared" si="2"/>
        <v>0</v>
      </c>
      <c r="L61" s="289">
        <f t="shared" si="3"/>
        <v>0</v>
      </c>
      <c r="M61" s="290">
        <f t="shared" si="4"/>
        <v>0</v>
      </c>
      <c r="N61" s="291">
        <f>D60*H61</f>
        <v>0</v>
      </c>
      <c r="O61" s="291">
        <f>D60*I61</f>
        <v>0</v>
      </c>
      <c r="P61" s="292">
        <f t="shared" si="5"/>
        <v>0</v>
      </c>
      <c r="Q61" s="216"/>
      <c r="R61" s="217" t="s">
        <v>199</v>
      </c>
      <c r="S61" s="226">
        <f t="shared" si="9"/>
        <v>0</v>
      </c>
    </row>
    <row r="62" spans="2:19" ht="13.5" customHeight="1">
      <c r="B62" s="439" t="s">
        <v>201</v>
      </c>
      <c r="C62" s="428">
        <v>22</v>
      </c>
      <c r="D62" s="428">
        <v>0.8</v>
      </c>
      <c r="E62" s="270">
        <v>0.26</v>
      </c>
      <c r="F62" s="442">
        <f t="shared" si="10"/>
        <v>5.1999999999999998E-2</v>
      </c>
      <c r="G62" s="443"/>
      <c r="H62" s="220"/>
      <c r="I62" s="220"/>
      <c r="J62" s="271">
        <f t="shared" si="1"/>
        <v>0</v>
      </c>
      <c r="K62" s="272">
        <f t="shared" si="2"/>
        <v>0</v>
      </c>
      <c r="L62" s="272">
        <f t="shared" si="3"/>
        <v>0</v>
      </c>
      <c r="M62" s="273">
        <f t="shared" si="4"/>
        <v>0</v>
      </c>
      <c r="N62" s="274">
        <f>D62*H62</f>
        <v>0</v>
      </c>
      <c r="O62" s="274">
        <f>D62*I62</f>
        <v>0</v>
      </c>
      <c r="P62" s="275">
        <f t="shared" si="5"/>
        <v>0</v>
      </c>
      <c r="Q62" s="210" t="s">
        <v>199</v>
      </c>
      <c r="R62" s="211"/>
      <c r="S62" s="226">
        <f t="shared" si="9"/>
        <v>0</v>
      </c>
    </row>
    <row r="63" spans="2:19">
      <c r="B63" s="440"/>
      <c r="C63" s="420"/>
      <c r="D63" s="420"/>
      <c r="E63" s="276">
        <v>0.39</v>
      </c>
      <c r="F63" s="431">
        <f t="shared" si="10"/>
        <v>7.8E-2</v>
      </c>
      <c r="G63" s="432"/>
      <c r="H63" s="228"/>
      <c r="I63" s="228"/>
      <c r="J63" s="277">
        <f t="shared" si="1"/>
        <v>0</v>
      </c>
      <c r="K63" s="278">
        <f t="shared" si="2"/>
        <v>0</v>
      </c>
      <c r="L63" s="278">
        <f t="shared" si="3"/>
        <v>0</v>
      </c>
      <c r="M63" s="257">
        <f t="shared" si="4"/>
        <v>0</v>
      </c>
      <c r="N63" s="279">
        <f>D62*H63</f>
        <v>0</v>
      </c>
      <c r="O63" s="279">
        <f>D62*I63</f>
        <v>0</v>
      </c>
      <c r="P63" s="258">
        <f t="shared" si="5"/>
        <v>0</v>
      </c>
      <c r="Q63" s="234"/>
      <c r="R63" s="235" t="s">
        <v>199</v>
      </c>
      <c r="S63" s="226">
        <f t="shared" si="9"/>
        <v>0</v>
      </c>
    </row>
    <row r="64" spans="2:19">
      <c r="B64" s="440"/>
      <c r="C64" s="403">
        <v>28</v>
      </c>
      <c r="D64" s="403">
        <v>1</v>
      </c>
      <c r="E64" s="237">
        <v>0.26</v>
      </c>
      <c r="F64" s="435">
        <f t="shared" si="10"/>
        <v>5.1999999999999998E-2</v>
      </c>
      <c r="G64" s="436"/>
      <c r="H64" s="228"/>
      <c r="I64" s="228"/>
      <c r="J64" s="238">
        <f t="shared" si="1"/>
        <v>0</v>
      </c>
      <c r="K64" s="282">
        <f t="shared" si="2"/>
        <v>0</v>
      </c>
      <c r="L64" s="282">
        <f t="shared" si="3"/>
        <v>0</v>
      </c>
      <c r="M64" s="240">
        <f t="shared" si="4"/>
        <v>0</v>
      </c>
      <c r="N64" s="284">
        <f>D64*H64</f>
        <v>0</v>
      </c>
      <c r="O64" s="284">
        <f>D64*I64</f>
        <v>0</v>
      </c>
      <c r="P64" s="242">
        <f t="shared" si="5"/>
        <v>0</v>
      </c>
      <c r="Q64" s="234" t="s">
        <v>199</v>
      </c>
      <c r="R64" s="235"/>
      <c r="S64" s="226">
        <f t="shared" si="9"/>
        <v>0</v>
      </c>
    </row>
    <row r="65" spans="2:20" ht="13.5" thickBot="1">
      <c r="B65" s="441"/>
      <c r="C65" s="404"/>
      <c r="D65" s="404"/>
      <c r="E65" s="287">
        <v>0.39</v>
      </c>
      <c r="F65" s="437">
        <f t="shared" si="10"/>
        <v>7.8E-2</v>
      </c>
      <c r="G65" s="438"/>
      <c r="H65" s="263"/>
      <c r="I65" s="263"/>
      <c r="J65" s="288">
        <f t="shared" si="1"/>
        <v>0</v>
      </c>
      <c r="K65" s="289">
        <f t="shared" si="2"/>
        <v>0</v>
      </c>
      <c r="L65" s="289">
        <f t="shared" si="3"/>
        <v>0</v>
      </c>
      <c r="M65" s="290">
        <f t="shared" si="4"/>
        <v>0</v>
      </c>
      <c r="N65" s="291">
        <f>D64*H65</f>
        <v>0</v>
      </c>
      <c r="O65" s="291">
        <f>D64*I65</f>
        <v>0</v>
      </c>
      <c r="P65" s="292">
        <f t="shared" si="5"/>
        <v>0</v>
      </c>
      <c r="Q65" s="216"/>
      <c r="R65" s="217" t="s">
        <v>199</v>
      </c>
      <c r="S65" s="226">
        <f t="shared" si="9"/>
        <v>0</v>
      </c>
    </row>
    <row r="66" spans="2:20">
      <c r="B66" s="409" t="s">
        <v>202</v>
      </c>
      <c r="C66" s="428">
        <v>28</v>
      </c>
      <c r="D66" s="428">
        <v>1</v>
      </c>
      <c r="E66" s="293">
        <v>0.42</v>
      </c>
      <c r="F66" s="411">
        <f t="shared" si="10"/>
        <v>8.4000000000000005E-2</v>
      </c>
      <c r="G66" s="412"/>
      <c r="H66" s="220"/>
      <c r="I66" s="220"/>
      <c r="J66" s="294">
        <f t="shared" si="1"/>
        <v>0</v>
      </c>
      <c r="K66" s="272">
        <f t="shared" si="2"/>
        <v>0</v>
      </c>
      <c r="L66" s="272">
        <f t="shared" si="3"/>
        <v>0</v>
      </c>
      <c r="M66" s="295">
        <f t="shared" si="4"/>
        <v>0</v>
      </c>
      <c r="N66" s="274">
        <f>D66*H66</f>
        <v>0</v>
      </c>
      <c r="O66" s="274">
        <f>D66*I66</f>
        <v>0</v>
      </c>
      <c r="P66" s="296">
        <f t="shared" si="5"/>
        <v>0</v>
      </c>
      <c r="Q66" s="210" t="s">
        <v>199</v>
      </c>
      <c r="R66" s="211"/>
      <c r="S66" s="226">
        <f t="shared" si="9"/>
        <v>0</v>
      </c>
    </row>
    <row r="67" spans="2:20">
      <c r="B67" s="426"/>
      <c r="C67" s="420"/>
      <c r="D67" s="420"/>
      <c r="E67" s="227">
        <v>0.45200000000000001</v>
      </c>
      <c r="F67" s="417">
        <f t="shared" si="10"/>
        <v>9.0400000000000008E-2</v>
      </c>
      <c r="G67" s="418"/>
      <c r="H67" s="228"/>
      <c r="I67" s="228"/>
      <c r="J67" s="243">
        <f t="shared" si="1"/>
        <v>0</v>
      </c>
      <c r="K67" s="230">
        <f t="shared" si="2"/>
        <v>0</v>
      </c>
      <c r="L67" s="230">
        <f t="shared" si="3"/>
        <v>0</v>
      </c>
      <c r="M67" s="244">
        <f t="shared" si="4"/>
        <v>0</v>
      </c>
      <c r="N67" s="232">
        <f>D66*H67</f>
        <v>0</v>
      </c>
      <c r="O67" s="232">
        <f>D66*I67</f>
        <v>0</v>
      </c>
      <c r="P67" s="245">
        <f t="shared" si="5"/>
        <v>0</v>
      </c>
      <c r="Q67" s="234"/>
      <c r="R67" s="235" t="s">
        <v>199</v>
      </c>
      <c r="S67" s="226">
        <f t="shared" si="9"/>
        <v>0</v>
      </c>
    </row>
    <row r="68" spans="2:20">
      <c r="B68" s="397"/>
      <c r="C68" s="403">
        <v>36</v>
      </c>
      <c r="D68" s="403">
        <v>1.3</v>
      </c>
      <c r="E68" s="297">
        <v>0.42</v>
      </c>
      <c r="F68" s="413">
        <f t="shared" si="10"/>
        <v>8.4000000000000005E-2</v>
      </c>
      <c r="G68" s="414"/>
      <c r="H68" s="228"/>
      <c r="I68" s="228"/>
      <c r="J68" s="298">
        <f t="shared" si="1"/>
        <v>0</v>
      </c>
      <c r="K68" s="282">
        <f t="shared" si="2"/>
        <v>0</v>
      </c>
      <c r="L68" s="282">
        <f t="shared" si="3"/>
        <v>0</v>
      </c>
      <c r="M68" s="299">
        <f t="shared" si="4"/>
        <v>0</v>
      </c>
      <c r="N68" s="284">
        <f>D68*H68</f>
        <v>0</v>
      </c>
      <c r="O68" s="284">
        <f>D68*I68</f>
        <v>0</v>
      </c>
      <c r="P68" s="300">
        <f t="shared" si="5"/>
        <v>0</v>
      </c>
      <c r="Q68" s="234" t="s">
        <v>199</v>
      </c>
      <c r="R68" s="235"/>
      <c r="S68" s="226">
        <f t="shared" si="9"/>
        <v>0</v>
      </c>
    </row>
    <row r="69" spans="2:20">
      <c r="B69" s="397"/>
      <c r="C69" s="420"/>
      <c r="D69" s="420"/>
      <c r="E69" s="227">
        <v>0.45200000000000001</v>
      </c>
      <c r="F69" s="417">
        <f t="shared" si="10"/>
        <v>9.0400000000000008E-2</v>
      </c>
      <c r="G69" s="418"/>
      <c r="H69" s="228"/>
      <c r="I69" s="228"/>
      <c r="J69" s="243">
        <f t="shared" si="1"/>
        <v>0</v>
      </c>
      <c r="K69" s="230">
        <f t="shared" si="2"/>
        <v>0</v>
      </c>
      <c r="L69" s="230">
        <f t="shared" si="3"/>
        <v>0</v>
      </c>
      <c r="M69" s="244">
        <f t="shared" si="4"/>
        <v>0</v>
      </c>
      <c r="N69" s="232">
        <f>D68*H69</f>
        <v>0</v>
      </c>
      <c r="O69" s="232">
        <f>D68*I69</f>
        <v>0</v>
      </c>
      <c r="P69" s="245">
        <f t="shared" si="5"/>
        <v>0</v>
      </c>
      <c r="Q69" s="234"/>
      <c r="R69" s="235" t="s">
        <v>199</v>
      </c>
      <c r="S69" s="226">
        <f t="shared" si="9"/>
        <v>0</v>
      </c>
    </row>
    <row r="70" spans="2:20">
      <c r="B70" s="397"/>
      <c r="C70" s="403">
        <v>45</v>
      </c>
      <c r="D70" s="403">
        <v>1.6</v>
      </c>
      <c r="E70" s="297">
        <v>0.42</v>
      </c>
      <c r="F70" s="413">
        <f t="shared" si="10"/>
        <v>8.4000000000000005E-2</v>
      </c>
      <c r="G70" s="414"/>
      <c r="H70" s="228"/>
      <c r="I70" s="228"/>
      <c r="J70" s="298">
        <f t="shared" si="1"/>
        <v>0</v>
      </c>
      <c r="K70" s="282">
        <f t="shared" si="2"/>
        <v>0</v>
      </c>
      <c r="L70" s="282">
        <f t="shared" si="3"/>
        <v>0</v>
      </c>
      <c r="M70" s="299">
        <f t="shared" si="4"/>
        <v>0</v>
      </c>
      <c r="N70" s="284">
        <f>D70*H70</f>
        <v>0</v>
      </c>
      <c r="O70" s="284">
        <f>D70*I70</f>
        <v>0</v>
      </c>
      <c r="P70" s="300">
        <f t="shared" si="5"/>
        <v>0</v>
      </c>
      <c r="Q70" s="234" t="s">
        <v>199</v>
      </c>
      <c r="R70" s="235"/>
      <c r="S70" s="226">
        <f t="shared" si="9"/>
        <v>0</v>
      </c>
    </row>
    <row r="71" spans="2:20">
      <c r="B71" s="397"/>
      <c r="C71" s="420"/>
      <c r="D71" s="420"/>
      <c r="E71" s="227">
        <v>0.56200000000000006</v>
      </c>
      <c r="F71" s="417">
        <f t="shared" si="10"/>
        <v>0.1124</v>
      </c>
      <c r="G71" s="418"/>
      <c r="H71" s="228"/>
      <c r="I71" s="228"/>
      <c r="J71" s="243">
        <f t="shared" si="1"/>
        <v>0</v>
      </c>
      <c r="K71" s="230">
        <f t="shared" si="2"/>
        <v>0</v>
      </c>
      <c r="L71" s="230">
        <f t="shared" si="3"/>
        <v>0</v>
      </c>
      <c r="M71" s="244">
        <f t="shared" si="4"/>
        <v>0</v>
      </c>
      <c r="N71" s="232">
        <f>D70*H71</f>
        <v>0</v>
      </c>
      <c r="O71" s="232">
        <f>D70*I71</f>
        <v>0</v>
      </c>
      <c r="P71" s="245">
        <f t="shared" si="5"/>
        <v>0</v>
      </c>
      <c r="Q71" s="234"/>
      <c r="R71" s="235" t="s">
        <v>199</v>
      </c>
      <c r="S71" s="226">
        <f t="shared" si="9"/>
        <v>0</v>
      </c>
    </row>
    <row r="72" spans="2:20">
      <c r="B72" s="397"/>
      <c r="C72" s="403">
        <v>56</v>
      </c>
      <c r="D72" s="403">
        <v>2</v>
      </c>
      <c r="E72" s="297">
        <v>0.48</v>
      </c>
      <c r="F72" s="413">
        <f t="shared" si="10"/>
        <v>9.6000000000000002E-2</v>
      </c>
      <c r="G72" s="414"/>
      <c r="H72" s="228"/>
      <c r="I72" s="228"/>
      <c r="J72" s="298">
        <f t="shared" si="1"/>
        <v>0</v>
      </c>
      <c r="K72" s="282">
        <f t="shared" si="2"/>
        <v>0</v>
      </c>
      <c r="L72" s="282">
        <f t="shared" si="3"/>
        <v>0</v>
      </c>
      <c r="M72" s="299">
        <f t="shared" si="4"/>
        <v>0</v>
      </c>
      <c r="N72" s="284">
        <f>D72*H72</f>
        <v>0</v>
      </c>
      <c r="O72" s="284">
        <f>D72*I72</f>
        <v>0</v>
      </c>
      <c r="P72" s="300">
        <f t="shared" si="5"/>
        <v>0</v>
      </c>
      <c r="Q72" s="234" t="s">
        <v>199</v>
      </c>
      <c r="R72" s="235"/>
      <c r="S72" s="259"/>
    </row>
    <row r="73" spans="2:20">
      <c r="B73" s="397"/>
      <c r="C73" s="420"/>
      <c r="D73" s="420"/>
      <c r="E73" s="227">
        <v>0.68200000000000005</v>
      </c>
      <c r="F73" s="417">
        <f t="shared" si="10"/>
        <v>0.13639999999999999</v>
      </c>
      <c r="G73" s="418"/>
      <c r="H73" s="228"/>
      <c r="I73" s="228"/>
      <c r="J73" s="243">
        <f t="shared" si="1"/>
        <v>0</v>
      </c>
      <c r="K73" s="230">
        <f t="shared" si="2"/>
        <v>0</v>
      </c>
      <c r="L73" s="230">
        <f t="shared" si="3"/>
        <v>0</v>
      </c>
      <c r="M73" s="244">
        <f t="shared" si="4"/>
        <v>0</v>
      </c>
      <c r="N73" s="232">
        <f>D72*H73</f>
        <v>0</v>
      </c>
      <c r="O73" s="232">
        <f>D72*I73</f>
        <v>0</v>
      </c>
      <c r="P73" s="245">
        <f t="shared" si="5"/>
        <v>0</v>
      </c>
      <c r="Q73" s="234"/>
      <c r="R73" s="235" t="s">
        <v>199</v>
      </c>
      <c r="S73" s="259"/>
    </row>
    <row r="74" spans="2:20">
      <c r="B74" s="397"/>
      <c r="C74" s="403">
        <v>71</v>
      </c>
      <c r="D74" s="403">
        <v>2.5</v>
      </c>
      <c r="E74" s="297">
        <v>0.74</v>
      </c>
      <c r="F74" s="413">
        <f t="shared" si="10"/>
        <v>0.14799999999999999</v>
      </c>
      <c r="G74" s="414"/>
      <c r="H74" s="228"/>
      <c r="I74" s="228"/>
      <c r="J74" s="298">
        <f t="shared" si="1"/>
        <v>0</v>
      </c>
      <c r="K74" s="282">
        <f t="shared" si="2"/>
        <v>0</v>
      </c>
      <c r="L74" s="282">
        <f t="shared" si="3"/>
        <v>0</v>
      </c>
      <c r="M74" s="299">
        <f t="shared" si="4"/>
        <v>0</v>
      </c>
      <c r="N74" s="284">
        <f>D74*H74</f>
        <v>0</v>
      </c>
      <c r="O74" s="284">
        <f>D74*I74</f>
        <v>0</v>
      </c>
      <c r="P74" s="300">
        <f t="shared" si="5"/>
        <v>0</v>
      </c>
      <c r="Q74" s="234" t="s">
        <v>199</v>
      </c>
      <c r="R74" s="235"/>
      <c r="S74" s="259"/>
    </row>
    <row r="75" spans="2:20">
      <c r="B75" s="397"/>
      <c r="C75" s="420"/>
      <c r="D75" s="420"/>
      <c r="E75" s="227">
        <v>0.74199999999999999</v>
      </c>
      <c r="F75" s="417">
        <f t="shared" si="10"/>
        <v>0.1484</v>
      </c>
      <c r="G75" s="418"/>
      <c r="H75" s="228"/>
      <c r="I75" s="228"/>
      <c r="J75" s="243">
        <f t="shared" si="1"/>
        <v>0</v>
      </c>
      <c r="K75" s="230">
        <f t="shared" si="2"/>
        <v>0</v>
      </c>
      <c r="L75" s="230">
        <f t="shared" si="3"/>
        <v>0</v>
      </c>
      <c r="M75" s="244">
        <f t="shared" si="4"/>
        <v>0</v>
      </c>
      <c r="N75" s="232">
        <f>D74*H75</f>
        <v>0</v>
      </c>
      <c r="O75" s="232">
        <f>D74*I75</f>
        <v>0</v>
      </c>
      <c r="P75" s="245">
        <f t="shared" si="5"/>
        <v>0</v>
      </c>
      <c r="Q75" s="234"/>
      <c r="R75" s="235" t="s">
        <v>199</v>
      </c>
      <c r="S75" s="259"/>
    </row>
    <row r="76" spans="2:20">
      <c r="B76" s="397"/>
      <c r="C76" s="403">
        <v>80</v>
      </c>
      <c r="D76" s="403">
        <v>3</v>
      </c>
      <c r="E76" s="297">
        <v>0.74</v>
      </c>
      <c r="F76" s="413">
        <f t="shared" si="10"/>
        <v>0.14799999999999999</v>
      </c>
      <c r="G76" s="414"/>
      <c r="H76" s="228"/>
      <c r="I76" s="228"/>
      <c r="J76" s="298">
        <f t="shared" si="1"/>
        <v>0</v>
      </c>
      <c r="K76" s="282">
        <f t="shared" si="2"/>
        <v>0</v>
      </c>
      <c r="L76" s="282">
        <f t="shared" si="3"/>
        <v>0</v>
      </c>
      <c r="M76" s="299">
        <f t="shared" si="4"/>
        <v>0</v>
      </c>
      <c r="N76" s="284">
        <f>D76*H76</f>
        <v>0</v>
      </c>
      <c r="O76" s="284">
        <f>D76*I76</f>
        <v>0</v>
      </c>
      <c r="P76" s="300">
        <f t="shared" si="5"/>
        <v>0</v>
      </c>
      <c r="Q76" s="234" t="s">
        <v>199</v>
      </c>
      <c r="R76" s="235"/>
      <c r="S76" s="259"/>
    </row>
    <row r="77" spans="2:20" ht="13.5" thickBot="1">
      <c r="B77" s="410"/>
      <c r="C77" s="404"/>
      <c r="D77" s="404"/>
      <c r="E77" s="269">
        <v>0.74199999999999999</v>
      </c>
      <c r="F77" s="407">
        <f t="shared" si="10"/>
        <v>0.1484</v>
      </c>
      <c r="G77" s="408"/>
      <c r="H77" s="263"/>
      <c r="I77" s="263"/>
      <c r="J77" s="264">
        <f t="shared" si="1"/>
        <v>0</v>
      </c>
      <c r="K77" s="265">
        <f t="shared" si="2"/>
        <v>0</v>
      </c>
      <c r="L77" s="265">
        <f t="shared" si="3"/>
        <v>0</v>
      </c>
      <c r="M77" s="266">
        <f t="shared" si="4"/>
        <v>0</v>
      </c>
      <c r="N77" s="267">
        <f>D76*H77</f>
        <v>0</v>
      </c>
      <c r="O77" s="267">
        <f>D76*I77</f>
        <v>0</v>
      </c>
      <c r="P77" s="268">
        <f t="shared" si="5"/>
        <v>0</v>
      </c>
      <c r="Q77" s="216"/>
      <c r="R77" s="217" t="s">
        <v>199</v>
      </c>
      <c r="S77" s="259"/>
    </row>
    <row r="78" spans="2:20" ht="13.5" customHeight="1">
      <c r="B78" s="439" t="s">
        <v>203</v>
      </c>
      <c r="C78" s="428">
        <v>36</v>
      </c>
      <c r="D78" s="428">
        <v>1.3</v>
      </c>
      <c r="E78" s="270">
        <v>0.28999999999999998</v>
      </c>
      <c r="F78" s="442">
        <f t="shared" si="10"/>
        <v>5.7999999999999996E-2</v>
      </c>
      <c r="G78" s="443"/>
      <c r="H78" s="220"/>
      <c r="I78" s="220"/>
      <c r="J78" s="271">
        <f t="shared" si="1"/>
        <v>0</v>
      </c>
      <c r="K78" s="272">
        <f t="shared" ref="K78:K141" si="11">F78*H78</f>
        <v>0</v>
      </c>
      <c r="L78" s="272">
        <f t="shared" ref="L78:L141" si="12">F78*I78</f>
        <v>0</v>
      </c>
      <c r="M78" s="273">
        <f t="shared" si="4"/>
        <v>0</v>
      </c>
      <c r="N78" s="274">
        <f>D78*H78</f>
        <v>0</v>
      </c>
      <c r="O78" s="274">
        <f>D78*I78</f>
        <v>0</v>
      </c>
      <c r="P78" s="275">
        <f t="shared" si="5"/>
        <v>0</v>
      </c>
      <c r="Q78" s="210" t="s">
        <v>199</v>
      </c>
      <c r="R78" s="211"/>
      <c r="S78" s="226">
        <f t="shared" ref="S78:S89" si="13">IF(J78&gt;0,1,0)</f>
        <v>0</v>
      </c>
    </row>
    <row r="79" spans="2:20">
      <c r="B79" s="440"/>
      <c r="C79" s="420"/>
      <c r="D79" s="420"/>
      <c r="E79" s="276">
        <v>0.502</v>
      </c>
      <c r="F79" s="431">
        <f t="shared" si="10"/>
        <v>0.1004</v>
      </c>
      <c r="G79" s="432"/>
      <c r="H79" s="228"/>
      <c r="I79" s="228"/>
      <c r="J79" s="277">
        <f t="shared" si="1"/>
        <v>0</v>
      </c>
      <c r="K79" s="278">
        <f t="shared" si="11"/>
        <v>0</v>
      </c>
      <c r="L79" s="278">
        <f t="shared" si="12"/>
        <v>0</v>
      </c>
      <c r="M79" s="257">
        <f t="shared" si="4"/>
        <v>0</v>
      </c>
      <c r="N79" s="279">
        <f>D78*H79</f>
        <v>0</v>
      </c>
      <c r="O79" s="279">
        <f>D78*I79</f>
        <v>0</v>
      </c>
      <c r="P79" s="258">
        <f t="shared" si="5"/>
        <v>0</v>
      </c>
      <c r="Q79" s="234"/>
      <c r="R79" s="235" t="s">
        <v>199</v>
      </c>
      <c r="S79" s="226">
        <f t="shared" si="13"/>
        <v>0</v>
      </c>
    </row>
    <row r="80" spans="2:20">
      <c r="B80" s="440"/>
      <c r="C80" s="403">
        <v>45</v>
      </c>
      <c r="D80" s="403">
        <v>1.6</v>
      </c>
      <c r="E80" s="280">
        <v>0.28999999999999998</v>
      </c>
      <c r="F80" s="433">
        <f t="shared" si="10"/>
        <v>5.7999999999999996E-2</v>
      </c>
      <c r="G80" s="434"/>
      <c r="H80" s="228"/>
      <c r="I80" s="228"/>
      <c r="J80" s="281">
        <f t="shared" si="1"/>
        <v>0</v>
      </c>
      <c r="K80" s="282">
        <f t="shared" si="11"/>
        <v>0</v>
      </c>
      <c r="L80" s="282">
        <f t="shared" si="12"/>
        <v>0</v>
      </c>
      <c r="M80" s="283">
        <f t="shared" si="4"/>
        <v>0</v>
      </c>
      <c r="N80" s="284">
        <f>D80*H80</f>
        <v>0</v>
      </c>
      <c r="O80" s="284">
        <f>D80*I80</f>
        <v>0</v>
      </c>
      <c r="P80" s="285">
        <f t="shared" si="5"/>
        <v>0</v>
      </c>
      <c r="Q80" s="234" t="s">
        <v>199</v>
      </c>
      <c r="R80" s="235"/>
      <c r="S80" s="226">
        <f t="shared" si="13"/>
        <v>0</v>
      </c>
      <c r="T80" s="199">
        <v>0.46</v>
      </c>
    </row>
    <row r="81" spans="2:20">
      <c r="B81" s="440"/>
      <c r="C81" s="420"/>
      <c r="D81" s="420"/>
      <c r="E81" s="286">
        <v>0.502</v>
      </c>
      <c r="F81" s="431">
        <f t="shared" si="10"/>
        <v>0.1004</v>
      </c>
      <c r="G81" s="432"/>
      <c r="H81" s="228"/>
      <c r="I81" s="228"/>
      <c r="J81" s="256">
        <f t="shared" si="1"/>
        <v>0</v>
      </c>
      <c r="K81" s="278">
        <f t="shared" si="11"/>
        <v>0</v>
      </c>
      <c r="L81" s="278">
        <f t="shared" si="12"/>
        <v>0</v>
      </c>
      <c r="M81" s="257">
        <f t="shared" si="4"/>
        <v>0</v>
      </c>
      <c r="N81" s="279">
        <f>D80*H81</f>
        <v>0</v>
      </c>
      <c r="O81" s="279">
        <f>D80*I81</f>
        <v>0</v>
      </c>
      <c r="P81" s="258">
        <f t="shared" si="5"/>
        <v>0</v>
      </c>
      <c r="Q81" s="234"/>
      <c r="R81" s="235" t="s">
        <v>199</v>
      </c>
      <c r="S81" s="226">
        <f t="shared" si="13"/>
        <v>0</v>
      </c>
      <c r="T81" s="199">
        <v>200</v>
      </c>
    </row>
    <row r="82" spans="2:20">
      <c r="B82" s="440"/>
      <c r="C82" s="403">
        <v>56</v>
      </c>
      <c r="D82" s="403">
        <v>2</v>
      </c>
      <c r="E82" s="237">
        <v>0.31</v>
      </c>
      <c r="F82" s="435">
        <f t="shared" si="10"/>
        <v>6.2E-2</v>
      </c>
      <c r="G82" s="436"/>
      <c r="H82" s="228"/>
      <c r="I82" s="228"/>
      <c r="J82" s="238">
        <f t="shared" si="1"/>
        <v>0</v>
      </c>
      <c r="K82" s="282">
        <f t="shared" si="11"/>
        <v>0</v>
      </c>
      <c r="L82" s="282">
        <f t="shared" si="12"/>
        <v>0</v>
      </c>
      <c r="M82" s="240">
        <f t="shared" si="4"/>
        <v>0</v>
      </c>
      <c r="N82" s="284">
        <f>D82*H82</f>
        <v>0</v>
      </c>
      <c r="O82" s="284">
        <f>D82*I82</f>
        <v>0</v>
      </c>
      <c r="P82" s="242">
        <f t="shared" si="5"/>
        <v>0</v>
      </c>
      <c r="Q82" s="234" t="s">
        <v>199</v>
      </c>
      <c r="R82" s="235"/>
      <c r="S82" s="226">
        <f t="shared" si="13"/>
        <v>0</v>
      </c>
      <c r="T82" s="199">
        <f>T80*T81/1000</f>
        <v>9.1999999999999998E-2</v>
      </c>
    </row>
    <row r="83" spans="2:20">
      <c r="B83" s="440"/>
      <c r="C83" s="422"/>
      <c r="D83" s="422"/>
      <c r="E83" s="301">
        <v>0.502</v>
      </c>
      <c r="F83" s="431">
        <f t="shared" si="10"/>
        <v>0.1004</v>
      </c>
      <c r="G83" s="432"/>
      <c r="H83" s="302"/>
      <c r="I83" s="302"/>
      <c r="J83" s="303">
        <f t="shared" si="1"/>
        <v>0</v>
      </c>
      <c r="K83" s="304">
        <f t="shared" si="11"/>
        <v>0</v>
      </c>
      <c r="L83" s="304">
        <f t="shared" si="12"/>
        <v>0</v>
      </c>
      <c r="M83" s="305">
        <f t="shared" si="4"/>
        <v>0</v>
      </c>
      <c r="N83" s="306">
        <f>D82*H83</f>
        <v>0</v>
      </c>
      <c r="O83" s="306">
        <f>D82*I83</f>
        <v>0</v>
      </c>
      <c r="P83" s="307">
        <f t="shared" si="5"/>
        <v>0</v>
      </c>
      <c r="Q83" s="308"/>
      <c r="R83" s="309" t="s">
        <v>199</v>
      </c>
      <c r="S83" s="226">
        <f t="shared" si="13"/>
        <v>0</v>
      </c>
    </row>
    <row r="84" spans="2:20" ht="13.5" customHeight="1">
      <c r="B84" s="440"/>
      <c r="C84" s="403">
        <v>71</v>
      </c>
      <c r="D84" s="403">
        <v>2.5</v>
      </c>
      <c r="E84" s="280">
        <v>0.42</v>
      </c>
      <c r="F84" s="433">
        <f t="shared" si="10"/>
        <v>8.4000000000000005E-2</v>
      </c>
      <c r="G84" s="434"/>
      <c r="H84" s="228"/>
      <c r="I84" s="228"/>
      <c r="J84" s="281">
        <f t="shared" si="1"/>
        <v>0</v>
      </c>
      <c r="K84" s="282">
        <f t="shared" si="11"/>
        <v>0</v>
      </c>
      <c r="L84" s="282">
        <f t="shared" si="12"/>
        <v>0</v>
      </c>
      <c r="M84" s="283">
        <f t="shared" si="4"/>
        <v>0</v>
      </c>
      <c r="N84" s="284">
        <f>D84*H84</f>
        <v>0</v>
      </c>
      <c r="O84" s="284">
        <f>D84*I84</f>
        <v>0</v>
      </c>
      <c r="P84" s="285">
        <f t="shared" si="5"/>
        <v>0</v>
      </c>
      <c r="Q84" s="234" t="s">
        <v>199</v>
      </c>
      <c r="R84" s="235"/>
      <c r="S84" s="226">
        <f t="shared" si="13"/>
        <v>0</v>
      </c>
    </row>
    <row r="85" spans="2:20">
      <c r="B85" s="440"/>
      <c r="C85" s="420"/>
      <c r="D85" s="420"/>
      <c r="E85" s="276">
        <v>0.72199999999999998</v>
      </c>
      <c r="F85" s="431">
        <f t="shared" si="10"/>
        <v>0.1444</v>
      </c>
      <c r="G85" s="432"/>
      <c r="H85" s="228"/>
      <c r="I85" s="228"/>
      <c r="J85" s="277">
        <f t="shared" si="1"/>
        <v>0</v>
      </c>
      <c r="K85" s="278">
        <f t="shared" si="11"/>
        <v>0</v>
      </c>
      <c r="L85" s="278">
        <f t="shared" si="12"/>
        <v>0</v>
      </c>
      <c r="M85" s="257">
        <f t="shared" si="4"/>
        <v>0</v>
      </c>
      <c r="N85" s="279">
        <f>D84*H85</f>
        <v>0</v>
      </c>
      <c r="O85" s="279">
        <f>D84*I85</f>
        <v>0</v>
      </c>
      <c r="P85" s="258">
        <f t="shared" si="5"/>
        <v>0</v>
      </c>
      <c r="Q85" s="234"/>
      <c r="R85" s="235" t="s">
        <v>199</v>
      </c>
      <c r="S85" s="226">
        <f t="shared" si="13"/>
        <v>0</v>
      </c>
    </row>
    <row r="86" spans="2:20">
      <c r="B86" s="440"/>
      <c r="C86" s="403">
        <v>80</v>
      </c>
      <c r="D86" s="403">
        <v>3</v>
      </c>
      <c r="E86" s="280">
        <v>0.42</v>
      </c>
      <c r="F86" s="433">
        <f t="shared" si="10"/>
        <v>8.4000000000000005E-2</v>
      </c>
      <c r="G86" s="434"/>
      <c r="H86" s="228"/>
      <c r="I86" s="228"/>
      <c r="J86" s="281">
        <f t="shared" si="1"/>
        <v>0</v>
      </c>
      <c r="K86" s="282">
        <f t="shared" si="11"/>
        <v>0</v>
      </c>
      <c r="L86" s="282">
        <f t="shared" si="12"/>
        <v>0</v>
      </c>
      <c r="M86" s="283">
        <f t="shared" si="4"/>
        <v>0</v>
      </c>
      <c r="N86" s="284">
        <f>D86*H86</f>
        <v>0</v>
      </c>
      <c r="O86" s="284">
        <f>D86*I86</f>
        <v>0</v>
      </c>
      <c r="P86" s="285">
        <f t="shared" si="5"/>
        <v>0</v>
      </c>
      <c r="Q86" s="234" t="s">
        <v>199</v>
      </c>
      <c r="R86" s="235"/>
      <c r="S86" s="226">
        <f t="shared" si="13"/>
        <v>0</v>
      </c>
    </row>
    <row r="87" spans="2:20">
      <c r="B87" s="440"/>
      <c r="C87" s="420"/>
      <c r="D87" s="420"/>
      <c r="E87" s="286">
        <v>0.72199999999999998</v>
      </c>
      <c r="F87" s="431">
        <f t="shared" si="10"/>
        <v>0.1444</v>
      </c>
      <c r="G87" s="432"/>
      <c r="H87" s="228"/>
      <c r="I87" s="228"/>
      <c r="J87" s="256">
        <f t="shared" si="1"/>
        <v>0</v>
      </c>
      <c r="K87" s="278">
        <f t="shared" si="11"/>
        <v>0</v>
      </c>
      <c r="L87" s="278">
        <f t="shared" si="12"/>
        <v>0</v>
      </c>
      <c r="M87" s="257">
        <f t="shared" si="4"/>
        <v>0</v>
      </c>
      <c r="N87" s="279">
        <f>D86*H87</f>
        <v>0</v>
      </c>
      <c r="O87" s="279">
        <f>D86*I87</f>
        <v>0</v>
      </c>
      <c r="P87" s="258">
        <f t="shared" si="5"/>
        <v>0</v>
      </c>
      <c r="Q87" s="234"/>
      <c r="R87" s="235" t="s">
        <v>199</v>
      </c>
      <c r="S87" s="226">
        <f t="shared" si="13"/>
        <v>0</v>
      </c>
    </row>
    <row r="88" spans="2:20">
      <c r="B88" s="440"/>
      <c r="C88" s="403">
        <v>90</v>
      </c>
      <c r="D88" s="403">
        <v>3.2</v>
      </c>
      <c r="E88" s="237">
        <v>0.46</v>
      </c>
      <c r="F88" s="435">
        <f t="shared" si="10"/>
        <v>9.1999999999999998E-2</v>
      </c>
      <c r="G88" s="436"/>
      <c r="H88" s="228"/>
      <c r="I88" s="228"/>
      <c r="J88" s="238">
        <f t="shared" si="1"/>
        <v>0</v>
      </c>
      <c r="K88" s="282">
        <f t="shared" si="11"/>
        <v>0</v>
      </c>
      <c r="L88" s="282">
        <f t="shared" si="12"/>
        <v>0</v>
      </c>
      <c r="M88" s="240">
        <f t="shared" si="4"/>
        <v>0</v>
      </c>
      <c r="N88" s="284">
        <f>D88*H88</f>
        <v>0</v>
      </c>
      <c r="O88" s="284">
        <f>D88*I88</f>
        <v>0</v>
      </c>
      <c r="P88" s="242">
        <f t="shared" si="5"/>
        <v>0</v>
      </c>
      <c r="Q88" s="234" t="s">
        <v>199</v>
      </c>
      <c r="R88" s="235"/>
      <c r="S88" s="226">
        <f t="shared" si="13"/>
        <v>0</v>
      </c>
    </row>
    <row r="89" spans="2:20">
      <c r="B89" s="440"/>
      <c r="C89" s="420"/>
      <c r="D89" s="420"/>
      <c r="E89" s="286">
        <v>0.76200000000000001</v>
      </c>
      <c r="F89" s="431">
        <f t="shared" si="10"/>
        <v>0.15240000000000001</v>
      </c>
      <c r="G89" s="432"/>
      <c r="H89" s="310"/>
      <c r="I89" s="310"/>
      <c r="J89" s="256">
        <f t="shared" si="1"/>
        <v>0</v>
      </c>
      <c r="K89" s="278">
        <f t="shared" si="11"/>
        <v>0</v>
      </c>
      <c r="L89" s="278">
        <f t="shared" si="12"/>
        <v>0</v>
      </c>
      <c r="M89" s="257">
        <f t="shared" si="4"/>
        <v>0</v>
      </c>
      <c r="N89" s="279">
        <f>D88*H89</f>
        <v>0</v>
      </c>
      <c r="O89" s="279">
        <f>D88*I89</f>
        <v>0</v>
      </c>
      <c r="P89" s="258">
        <f t="shared" si="5"/>
        <v>0</v>
      </c>
      <c r="Q89" s="234"/>
      <c r="R89" s="235" t="s">
        <v>199</v>
      </c>
      <c r="S89" s="226">
        <f t="shared" si="13"/>
        <v>0</v>
      </c>
    </row>
    <row r="90" spans="2:20" ht="13.5" customHeight="1">
      <c r="B90" s="440"/>
      <c r="C90" s="422">
        <v>112</v>
      </c>
      <c r="D90" s="422">
        <v>4</v>
      </c>
      <c r="E90" s="311">
        <v>0.68</v>
      </c>
      <c r="F90" s="433">
        <v>0.13600000000000001</v>
      </c>
      <c r="G90" s="434"/>
      <c r="H90" s="248"/>
      <c r="I90" s="248"/>
      <c r="J90" s="312">
        <f t="shared" si="1"/>
        <v>0</v>
      </c>
      <c r="K90" s="313">
        <f t="shared" si="11"/>
        <v>0</v>
      </c>
      <c r="L90" s="313">
        <f t="shared" si="12"/>
        <v>0</v>
      </c>
      <c r="M90" s="314">
        <f t="shared" si="4"/>
        <v>0</v>
      </c>
      <c r="N90" s="315">
        <f>D90*H90</f>
        <v>0</v>
      </c>
      <c r="O90" s="315">
        <f>D90*I90</f>
        <v>0</v>
      </c>
      <c r="P90" s="316">
        <f t="shared" si="5"/>
        <v>0</v>
      </c>
      <c r="Q90" s="254" t="s">
        <v>199</v>
      </c>
      <c r="R90" s="255"/>
      <c r="S90" s="259"/>
    </row>
    <row r="91" spans="2:20">
      <c r="B91" s="440"/>
      <c r="C91" s="420"/>
      <c r="D91" s="420"/>
      <c r="E91" s="276">
        <v>1.085</v>
      </c>
      <c r="F91" s="431">
        <v>0.217</v>
      </c>
      <c r="G91" s="432"/>
      <c r="H91" s="228"/>
      <c r="I91" s="228"/>
      <c r="J91" s="277">
        <f t="shared" si="1"/>
        <v>0</v>
      </c>
      <c r="K91" s="278">
        <f t="shared" si="11"/>
        <v>0</v>
      </c>
      <c r="L91" s="278">
        <f t="shared" si="12"/>
        <v>0</v>
      </c>
      <c r="M91" s="257">
        <f t="shared" si="4"/>
        <v>0</v>
      </c>
      <c r="N91" s="279">
        <f>D90*H91</f>
        <v>0</v>
      </c>
      <c r="O91" s="279">
        <f>D90*I91</f>
        <v>0</v>
      </c>
      <c r="P91" s="258">
        <f t="shared" si="5"/>
        <v>0</v>
      </c>
      <c r="Q91" s="234"/>
      <c r="R91" s="235" t="s">
        <v>199</v>
      </c>
      <c r="S91" s="259"/>
    </row>
    <row r="92" spans="2:20">
      <c r="B92" s="440"/>
      <c r="C92" s="403">
        <v>140</v>
      </c>
      <c r="D92" s="403">
        <v>5</v>
      </c>
      <c r="E92" s="280">
        <v>0.76</v>
      </c>
      <c r="F92" s="433">
        <v>0.152</v>
      </c>
      <c r="G92" s="434"/>
      <c r="H92" s="228"/>
      <c r="I92" s="228"/>
      <c r="J92" s="281">
        <f t="shared" si="1"/>
        <v>0</v>
      </c>
      <c r="K92" s="282">
        <f t="shared" si="11"/>
        <v>0</v>
      </c>
      <c r="L92" s="282">
        <f t="shared" si="12"/>
        <v>0</v>
      </c>
      <c r="M92" s="283">
        <f t="shared" si="4"/>
        <v>0</v>
      </c>
      <c r="N92" s="284">
        <f>D92*H92</f>
        <v>0</v>
      </c>
      <c r="O92" s="284">
        <f>D92*I92</f>
        <v>0</v>
      </c>
      <c r="P92" s="285">
        <f t="shared" si="5"/>
        <v>0</v>
      </c>
      <c r="Q92" s="234" t="s">
        <v>199</v>
      </c>
      <c r="R92" s="235"/>
      <c r="S92" s="259"/>
    </row>
    <row r="93" spans="2:20">
      <c r="B93" s="440"/>
      <c r="C93" s="420"/>
      <c r="D93" s="420"/>
      <c r="E93" s="286">
        <v>1.2049999999999998</v>
      </c>
      <c r="F93" s="431">
        <v>0.24099999999999999</v>
      </c>
      <c r="G93" s="432"/>
      <c r="H93" s="228"/>
      <c r="I93" s="228"/>
      <c r="J93" s="256">
        <f t="shared" si="1"/>
        <v>0</v>
      </c>
      <c r="K93" s="278">
        <f t="shared" si="11"/>
        <v>0</v>
      </c>
      <c r="L93" s="278">
        <f t="shared" si="12"/>
        <v>0</v>
      </c>
      <c r="M93" s="257">
        <f t="shared" si="4"/>
        <v>0</v>
      </c>
      <c r="N93" s="279">
        <f>D92*H93</f>
        <v>0</v>
      </c>
      <c r="O93" s="279">
        <f>D92*I93</f>
        <v>0</v>
      </c>
      <c r="P93" s="258">
        <f t="shared" si="5"/>
        <v>0</v>
      </c>
      <c r="Q93" s="234"/>
      <c r="R93" s="235" t="s">
        <v>199</v>
      </c>
      <c r="S93" s="259"/>
    </row>
    <row r="94" spans="2:20">
      <c r="B94" s="440"/>
      <c r="C94" s="403">
        <v>160</v>
      </c>
      <c r="D94" s="403">
        <v>6</v>
      </c>
      <c r="E94" s="237">
        <v>0.98</v>
      </c>
      <c r="F94" s="435">
        <v>0.19600000000000001</v>
      </c>
      <c r="G94" s="436"/>
      <c r="H94" s="228"/>
      <c r="I94" s="228"/>
      <c r="J94" s="238">
        <f t="shared" si="1"/>
        <v>0</v>
      </c>
      <c r="K94" s="282">
        <f t="shared" si="11"/>
        <v>0</v>
      </c>
      <c r="L94" s="282">
        <f t="shared" si="12"/>
        <v>0</v>
      </c>
      <c r="M94" s="240">
        <f t="shared" si="4"/>
        <v>0</v>
      </c>
      <c r="N94" s="284">
        <f>D94*H94</f>
        <v>0</v>
      </c>
      <c r="O94" s="284">
        <f>D94*I94</f>
        <v>0</v>
      </c>
      <c r="P94" s="242">
        <f t="shared" si="5"/>
        <v>0</v>
      </c>
      <c r="Q94" s="234" t="s">
        <v>199</v>
      </c>
      <c r="R94" s="235"/>
      <c r="S94" s="259"/>
    </row>
    <row r="95" spans="2:20" ht="13.5" thickBot="1">
      <c r="B95" s="441"/>
      <c r="C95" s="404"/>
      <c r="D95" s="404"/>
      <c r="E95" s="287">
        <v>1.2649999999999999</v>
      </c>
      <c r="F95" s="437">
        <v>0.253</v>
      </c>
      <c r="G95" s="438"/>
      <c r="H95" s="263"/>
      <c r="I95" s="263"/>
      <c r="J95" s="288">
        <f t="shared" si="1"/>
        <v>0</v>
      </c>
      <c r="K95" s="289">
        <f t="shared" si="11"/>
        <v>0</v>
      </c>
      <c r="L95" s="289">
        <f t="shared" si="12"/>
        <v>0</v>
      </c>
      <c r="M95" s="290">
        <f t="shared" si="4"/>
        <v>0</v>
      </c>
      <c r="N95" s="291">
        <f>D94*H95</f>
        <v>0</v>
      </c>
      <c r="O95" s="291">
        <f>D94*I95</f>
        <v>0</v>
      </c>
      <c r="P95" s="292">
        <f t="shared" si="5"/>
        <v>0</v>
      </c>
      <c r="Q95" s="216"/>
      <c r="R95" s="217" t="s">
        <v>199</v>
      </c>
      <c r="S95" s="259"/>
    </row>
    <row r="96" spans="2:20" ht="13.5" customHeight="1">
      <c r="B96" s="439" t="s">
        <v>204</v>
      </c>
      <c r="C96" s="428">
        <v>36</v>
      </c>
      <c r="D96" s="428">
        <v>1.3</v>
      </c>
      <c r="E96" s="270">
        <v>0.35</v>
      </c>
      <c r="F96" s="442">
        <f t="shared" si="10"/>
        <v>7.0000000000000007E-2</v>
      </c>
      <c r="G96" s="443"/>
      <c r="H96" s="220"/>
      <c r="I96" s="220"/>
      <c r="J96" s="271">
        <f t="shared" si="1"/>
        <v>0</v>
      </c>
      <c r="K96" s="272">
        <f t="shared" si="11"/>
        <v>0</v>
      </c>
      <c r="L96" s="272">
        <f t="shared" si="12"/>
        <v>0</v>
      </c>
      <c r="M96" s="273">
        <f t="shared" si="4"/>
        <v>0</v>
      </c>
      <c r="N96" s="274">
        <f>D96*H96</f>
        <v>0</v>
      </c>
      <c r="O96" s="274">
        <f>D96*I96</f>
        <v>0</v>
      </c>
      <c r="P96" s="275">
        <f t="shared" si="5"/>
        <v>0</v>
      </c>
      <c r="Q96" s="210" t="s">
        <v>199</v>
      </c>
      <c r="R96" s="211"/>
      <c r="S96" s="226">
        <f t="shared" ref="S96:S107" si="14">IF(J96&gt;0,1,0)</f>
        <v>0</v>
      </c>
    </row>
    <row r="97" spans="2:20">
      <c r="B97" s="440"/>
      <c r="C97" s="420"/>
      <c r="D97" s="420"/>
      <c r="E97" s="276">
        <v>0.57199999999999995</v>
      </c>
      <c r="F97" s="431">
        <f t="shared" si="10"/>
        <v>0.11439999999999999</v>
      </c>
      <c r="G97" s="432"/>
      <c r="H97" s="228"/>
      <c r="I97" s="228"/>
      <c r="J97" s="277">
        <f t="shared" si="1"/>
        <v>0</v>
      </c>
      <c r="K97" s="278">
        <f t="shared" si="11"/>
        <v>0</v>
      </c>
      <c r="L97" s="278">
        <f t="shared" si="12"/>
        <v>0</v>
      </c>
      <c r="M97" s="257">
        <f t="shared" si="4"/>
        <v>0</v>
      </c>
      <c r="N97" s="279">
        <f>D96*H97</f>
        <v>0</v>
      </c>
      <c r="O97" s="279">
        <f>D96*I97</f>
        <v>0</v>
      </c>
      <c r="P97" s="258">
        <f t="shared" si="5"/>
        <v>0</v>
      </c>
      <c r="Q97" s="234"/>
      <c r="R97" s="235" t="s">
        <v>199</v>
      </c>
      <c r="S97" s="226">
        <f t="shared" si="14"/>
        <v>0</v>
      </c>
    </row>
    <row r="98" spans="2:20">
      <c r="B98" s="440"/>
      <c r="C98" s="403">
        <v>45</v>
      </c>
      <c r="D98" s="403">
        <v>1.6</v>
      </c>
      <c r="E98" s="280">
        <v>0.39</v>
      </c>
      <c r="F98" s="433">
        <f t="shared" si="10"/>
        <v>7.8E-2</v>
      </c>
      <c r="G98" s="434"/>
      <c r="H98" s="228"/>
      <c r="I98" s="228"/>
      <c r="J98" s="281">
        <f t="shared" si="1"/>
        <v>0</v>
      </c>
      <c r="K98" s="282">
        <f t="shared" si="11"/>
        <v>0</v>
      </c>
      <c r="L98" s="282">
        <f t="shared" si="12"/>
        <v>0</v>
      </c>
      <c r="M98" s="283">
        <f t="shared" si="4"/>
        <v>0</v>
      </c>
      <c r="N98" s="284">
        <f>D98*H98</f>
        <v>0</v>
      </c>
      <c r="O98" s="284">
        <f>D98*I98</f>
        <v>0</v>
      </c>
      <c r="P98" s="285">
        <f t="shared" si="5"/>
        <v>0</v>
      </c>
      <c r="Q98" s="234" t="s">
        <v>199</v>
      </c>
      <c r="R98" s="235"/>
      <c r="S98" s="226">
        <f t="shared" si="14"/>
        <v>0</v>
      </c>
      <c r="T98" s="199">
        <v>0.52</v>
      </c>
    </row>
    <row r="99" spans="2:20">
      <c r="B99" s="440"/>
      <c r="C99" s="420"/>
      <c r="D99" s="420"/>
      <c r="E99" s="286">
        <v>0.57199999999999995</v>
      </c>
      <c r="F99" s="431">
        <f t="shared" si="10"/>
        <v>0.11439999999999999</v>
      </c>
      <c r="G99" s="432"/>
      <c r="H99" s="228"/>
      <c r="I99" s="228"/>
      <c r="J99" s="256">
        <f t="shared" si="1"/>
        <v>0</v>
      </c>
      <c r="K99" s="278">
        <f t="shared" si="11"/>
        <v>0</v>
      </c>
      <c r="L99" s="278">
        <f t="shared" si="12"/>
        <v>0</v>
      </c>
      <c r="M99" s="257">
        <f t="shared" si="4"/>
        <v>0</v>
      </c>
      <c r="N99" s="279">
        <f>D98*H99</f>
        <v>0</v>
      </c>
      <c r="O99" s="279">
        <f>D98*I99</f>
        <v>0</v>
      </c>
      <c r="P99" s="258">
        <f t="shared" si="5"/>
        <v>0</v>
      </c>
      <c r="Q99" s="234"/>
      <c r="R99" s="235" t="s">
        <v>199</v>
      </c>
      <c r="S99" s="226">
        <f t="shared" si="14"/>
        <v>0</v>
      </c>
      <c r="T99" s="199">
        <v>200</v>
      </c>
    </row>
    <row r="100" spans="2:20">
      <c r="B100" s="440"/>
      <c r="C100" s="403">
        <v>56</v>
      </c>
      <c r="D100" s="403">
        <v>2</v>
      </c>
      <c r="E100" s="237">
        <v>0.39</v>
      </c>
      <c r="F100" s="435">
        <f t="shared" si="10"/>
        <v>7.8E-2</v>
      </c>
      <c r="G100" s="436"/>
      <c r="H100" s="228"/>
      <c r="I100" s="228"/>
      <c r="J100" s="238">
        <f t="shared" ref="J100:J151" si="15">H100+I100</f>
        <v>0</v>
      </c>
      <c r="K100" s="282">
        <f t="shared" si="11"/>
        <v>0</v>
      </c>
      <c r="L100" s="282">
        <f t="shared" si="12"/>
        <v>0</v>
      </c>
      <c r="M100" s="240">
        <f t="shared" ref="M100:M151" si="16">K100+L100</f>
        <v>0</v>
      </c>
      <c r="N100" s="284">
        <f>D100*H100</f>
        <v>0</v>
      </c>
      <c r="O100" s="284">
        <f>D100*I100</f>
        <v>0</v>
      </c>
      <c r="P100" s="242">
        <f t="shared" ref="P100:P156" si="17">N100+O100</f>
        <v>0</v>
      </c>
      <c r="Q100" s="234" t="s">
        <v>199</v>
      </c>
      <c r="R100" s="235"/>
      <c r="S100" s="226">
        <f t="shared" si="14"/>
        <v>0</v>
      </c>
      <c r="T100" s="199">
        <f>T98*T99/1000</f>
        <v>0.104</v>
      </c>
    </row>
    <row r="101" spans="2:20">
      <c r="B101" s="440"/>
      <c r="C101" s="422"/>
      <c r="D101" s="422"/>
      <c r="E101" s="301">
        <v>0.63200000000000001</v>
      </c>
      <c r="F101" s="431">
        <f t="shared" si="10"/>
        <v>0.12640000000000001</v>
      </c>
      <c r="G101" s="432"/>
      <c r="H101" s="302"/>
      <c r="I101" s="302"/>
      <c r="J101" s="303">
        <f t="shared" si="15"/>
        <v>0</v>
      </c>
      <c r="K101" s="304">
        <f t="shared" si="11"/>
        <v>0</v>
      </c>
      <c r="L101" s="304">
        <f t="shared" si="12"/>
        <v>0</v>
      </c>
      <c r="M101" s="305">
        <f t="shared" si="16"/>
        <v>0</v>
      </c>
      <c r="N101" s="306">
        <f>D100*H101</f>
        <v>0</v>
      </c>
      <c r="O101" s="306">
        <f>D100*I101</f>
        <v>0</v>
      </c>
      <c r="P101" s="307">
        <f t="shared" si="17"/>
        <v>0</v>
      </c>
      <c r="Q101" s="308"/>
      <c r="R101" s="309" t="s">
        <v>199</v>
      </c>
      <c r="S101" s="226">
        <f t="shared" si="14"/>
        <v>0</v>
      </c>
    </row>
    <row r="102" spans="2:20" ht="13.5" customHeight="1">
      <c r="B102" s="440"/>
      <c r="C102" s="403">
        <v>71</v>
      </c>
      <c r="D102" s="403">
        <v>2.5</v>
      </c>
      <c r="E102" s="280">
        <v>0.47</v>
      </c>
      <c r="F102" s="433">
        <f t="shared" si="10"/>
        <v>9.4E-2</v>
      </c>
      <c r="G102" s="434"/>
      <c r="H102" s="228"/>
      <c r="I102" s="228"/>
      <c r="J102" s="281">
        <f t="shared" si="15"/>
        <v>0</v>
      </c>
      <c r="K102" s="282">
        <f t="shared" si="11"/>
        <v>0</v>
      </c>
      <c r="L102" s="282">
        <f t="shared" si="12"/>
        <v>0</v>
      </c>
      <c r="M102" s="283">
        <f t="shared" si="16"/>
        <v>0</v>
      </c>
      <c r="N102" s="284">
        <f>D102*H102</f>
        <v>0</v>
      </c>
      <c r="O102" s="284">
        <f>D102*I102</f>
        <v>0</v>
      </c>
      <c r="P102" s="285">
        <f t="shared" si="17"/>
        <v>0</v>
      </c>
      <c r="Q102" s="234" t="s">
        <v>199</v>
      </c>
      <c r="R102" s="235"/>
      <c r="S102" s="226">
        <f t="shared" si="14"/>
        <v>0</v>
      </c>
    </row>
    <row r="103" spans="2:20">
      <c r="B103" s="440"/>
      <c r="C103" s="420"/>
      <c r="D103" s="420"/>
      <c r="E103" s="276">
        <v>0.91200000000000003</v>
      </c>
      <c r="F103" s="431">
        <f t="shared" si="10"/>
        <v>0.18240000000000001</v>
      </c>
      <c r="G103" s="432"/>
      <c r="H103" s="228"/>
      <c r="I103" s="228"/>
      <c r="J103" s="277">
        <f t="shared" si="15"/>
        <v>0</v>
      </c>
      <c r="K103" s="278">
        <f t="shared" si="11"/>
        <v>0</v>
      </c>
      <c r="L103" s="278">
        <f t="shared" si="12"/>
        <v>0</v>
      </c>
      <c r="M103" s="257">
        <f t="shared" si="16"/>
        <v>0</v>
      </c>
      <c r="N103" s="279">
        <f>D102*H103</f>
        <v>0</v>
      </c>
      <c r="O103" s="279">
        <f>D102*I103</f>
        <v>0</v>
      </c>
      <c r="P103" s="258">
        <f t="shared" si="17"/>
        <v>0</v>
      </c>
      <c r="Q103" s="234"/>
      <c r="R103" s="235" t="s">
        <v>199</v>
      </c>
      <c r="S103" s="226">
        <f t="shared" si="14"/>
        <v>0</v>
      </c>
    </row>
    <row r="104" spans="2:20">
      <c r="B104" s="440"/>
      <c r="C104" s="403">
        <v>80</v>
      </c>
      <c r="D104" s="403">
        <v>3</v>
      </c>
      <c r="E104" s="280">
        <v>0.52</v>
      </c>
      <c r="F104" s="433">
        <f t="shared" si="10"/>
        <v>0.104</v>
      </c>
      <c r="G104" s="434"/>
      <c r="H104" s="228"/>
      <c r="I104" s="228"/>
      <c r="J104" s="281">
        <f t="shared" si="15"/>
        <v>0</v>
      </c>
      <c r="K104" s="282">
        <f t="shared" si="11"/>
        <v>0</v>
      </c>
      <c r="L104" s="282">
        <f t="shared" si="12"/>
        <v>0</v>
      </c>
      <c r="M104" s="283">
        <f t="shared" si="16"/>
        <v>0</v>
      </c>
      <c r="N104" s="284">
        <f>D104*H104</f>
        <v>0</v>
      </c>
      <c r="O104" s="284">
        <f>D104*I104</f>
        <v>0</v>
      </c>
      <c r="P104" s="285">
        <f t="shared" si="17"/>
        <v>0</v>
      </c>
      <c r="Q104" s="234" t="s">
        <v>199</v>
      </c>
      <c r="R104" s="235"/>
      <c r="S104" s="226">
        <f t="shared" si="14"/>
        <v>0</v>
      </c>
    </row>
    <row r="105" spans="2:20">
      <c r="B105" s="440"/>
      <c r="C105" s="420"/>
      <c r="D105" s="420"/>
      <c r="E105" s="286">
        <v>0.91200000000000003</v>
      </c>
      <c r="F105" s="431">
        <f t="shared" si="10"/>
        <v>0.18240000000000001</v>
      </c>
      <c r="G105" s="432"/>
      <c r="H105" s="228"/>
      <c r="I105" s="228"/>
      <c r="J105" s="256">
        <f t="shared" si="15"/>
        <v>0</v>
      </c>
      <c r="K105" s="278">
        <f t="shared" si="11"/>
        <v>0</v>
      </c>
      <c r="L105" s="278">
        <f t="shared" si="12"/>
        <v>0</v>
      </c>
      <c r="M105" s="257">
        <f t="shared" si="16"/>
        <v>0</v>
      </c>
      <c r="N105" s="279">
        <f>D104*H105</f>
        <v>0</v>
      </c>
      <c r="O105" s="279">
        <f>D104*I105</f>
        <v>0</v>
      </c>
      <c r="P105" s="258">
        <f t="shared" si="17"/>
        <v>0</v>
      </c>
      <c r="Q105" s="234"/>
      <c r="R105" s="235" t="s">
        <v>199</v>
      </c>
      <c r="S105" s="226">
        <f t="shared" si="14"/>
        <v>0</v>
      </c>
    </row>
    <row r="106" spans="2:20">
      <c r="B106" s="440"/>
      <c r="C106" s="403">
        <v>90</v>
      </c>
      <c r="D106" s="403">
        <v>3.2</v>
      </c>
      <c r="E106" s="237">
        <v>0.52</v>
      </c>
      <c r="F106" s="435">
        <f t="shared" si="10"/>
        <v>0.104</v>
      </c>
      <c r="G106" s="436"/>
      <c r="H106" s="228"/>
      <c r="I106" s="228"/>
      <c r="J106" s="238">
        <f t="shared" si="15"/>
        <v>0</v>
      </c>
      <c r="K106" s="282">
        <f t="shared" si="11"/>
        <v>0</v>
      </c>
      <c r="L106" s="282">
        <f t="shared" si="12"/>
        <v>0</v>
      </c>
      <c r="M106" s="240">
        <f t="shared" si="16"/>
        <v>0</v>
      </c>
      <c r="N106" s="284">
        <f>D106*H106</f>
        <v>0</v>
      </c>
      <c r="O106" s="284">
        <f>D106*I106</f>
        <v>0</v>
      </c>
      <c r="P106" s="242">
        <f t="shared" si="17"/>
        <v>0</v>
      </c>
      <c r="Q106" s="234" t="s">
        <v>199</v>
      </c>
      <c r="R106" s="235"/>
      <c r="S106" s="226">
        <f t="shared" si="14"/>
        <v>0</v>
      </c>
    </row>
    <row r="107" spans="2:20">
      <c r="B107" s="440"/>
      <c r="C107" s="420"/>
      <c r="D107" s="420"/>
      <c r="E107" s="286">
        <v>0.91200000000000003</v>
      </c>
      <c r="F107" s="431">
        <f t="shared" si="10"/>
        <v>0.18240000000000001</v>
      </c>
      <c r="G107" s="432"/>
      <c r="H107" s="310"/>
      <c r="I107" s="310"/>
      <c r="J107" s="256">
        <f t="shared" si="15"/>
        <v>0</v>
      </c>
      <c r="K107" s="278">
        <f t="shared" si="11"/>
        <v>0</v>
      </c>
      <c r="L107" s="278">
        <f t="shared" si="12"/>
        <v>0</v>
      </c>
      <c r="M107" s="257">
        <f t="shared" si="16"/>
        <v>0</v>
      </c>
      <c r="N107" s="279">
        <f>D106*H107</f>
        <v>0</v>
      </c>
      <c r="O107" s="279">
        <f>D106*I107</f>
        <v>0</v>
      </c>
      <c r="P107" s="258">
        <f t="shared" si="17"/>
        <v>0</v>
      </c>
      <c r="Q107" s="234"/>
      <c r="R107" s="235" t="s">
        <v>199</v>
      </c>
      <c r="S107" s="226">
        <f t="shared" si="14"/>
        <v>0</v>
      </c>
    </row>
    <row r="108" spans="2:20" ht="13.5" customHeight="1">
      <c r="B108" s="440"/>
      <c r="C108" s="422">
        <v>112</v>
      </c>
      <c r="D108" s="422">
        <v>4</v>
      </c>
      <c r="E108" s="311">
        <v>0.73</v>
      </c>
      <c r="F108" s="433">
        <v>0.14599999999999999</v>
      </c>
      <c r="G108" s="434"/>
      <c r="H108" s="248"/>
      <c r="I108" s="248"/>
      <c r="J108" s="312">
        <f t="shared" si="15"/>
        <v>0</v>
      </c>
      <c r="K108" s="313">
        <f t="shared" si="11"/>
        <v>0</v>
      </c>
      <c r="L108" s="313">
        <f t="shared" si="12"/>
        <v>0</v>
      </c>
      <c r="M108" s="314">
        <f t="shared" si="16"/>
        <v>0</v>
      </c>
      <c r="N108" s="315">
        <f>D108*H108</f>
        <v>0</v>
      </c>
      <c r="O108" s="315">
        <f>D108*I108</f>
        <v>0</v>
      </c>
      <c r="P108" s="316">
        <f t="shared" si="17"/>
        <v>0</v>
      </c>
      <c r="Q108" s="254" t="s">
        <v>199</v>
      </c>
      <c r="R108" s="255"/>
      <c r="S108" s="259"/>
    </row>
    <row r="109" spans="2:20">
      <c r="B109" s="440"/>
      <c r="C109" s="420"/>
      <c r="D109" s="420"/>
      <c r="E109" s="276">
        <v>1.105</v>
      </c>
      <c r="F109" s="431">
        <v>0.221</v>
      </c>
      <c r="G109" s="432"/>
      <c r="H109" s="228"/>
      <c r="I109" s="228"/>
      <c r="J109" s="277">
        <f t="shared" si="15"/>
        <v>0</v>
      </c>
      <c r="K109" s="278">
        <f t="shared" si="11"/>
        <v>0</v>
      </c>
      <c r="L109" s="278">
        <f t="shared" si="12"/>
        <v>0</v>
      </c>
      <c r="M109" s="257">
        <f t="shared" si="16"/>
        <v>0</v>
      </c>
      <c r="N109" s="279">
        <f>D108*H109</f>
        <v>0</v>
      </c>
      <c r="O109" s="279">
        <f>D108*I109</f>
        <v>0</v>
      </c>
      <c r="P109" s="258">
        <f t="shared" si="17"/>
        <v>0</v>
      </c>
      <c r="Q109" s="234"/>
      <c r="R109" s="235" t="s">
        <v>199</v>
      </c>
      <c r="S109" s="259"/>
    </row>
    <row r="110" spans="2:20">
      <c r="B110" s="440"/>
      <c r="C110" s="403">
        <v>140</v>
      </c>
      <c r="D110" s="403">
        <v>5</v>
      </c>
      <c r="E110" s="280">
        <v>0.89</v>
      </c>
      <c r="F110" s="433">
        <v>0.17799999999999999</v>
      </c>
      <c r="G110" s="434"/>
      <c r="H110" s="228"/>
      <c r="I110" s="228"/>
      <c r="J110" s="281">
        <f t="shared" si="15"/>
        <v>0</v>
      </c>
      <c r="K110" s="282">
        <f t="shared" si="11"/>
        <v>0</v>
      </c>
      <c r="L110" s="282">
        <f t="shared" si="12"/>
        <v>0</v>
      </c>
      <c r="M110" s="283">
        <f t="shared" si="16"/>
        <v>0</v>
      </c>
      <c r="N110" s="284">
        <f>D110*H110</f>
        <v>0</v>
      </c>
      <c r="O110" s="284">
        <f>D110*I110</f>
        <v>0</v>
      </c>
      <c r="P110" s="285">
        <f t="shared" si="17"/>
        <v>0</v>
      </c>
      <c r="Q110" s="234" t="s">
        <v>199</v>
      </c>
      <c r="R110" s="235"/>
      <c r="S110" s="259"/>
    </row>
    <row r="111" spans="2:20">
      <c r="B111" s="440"/>
      <c r="C111" s="420"/>
      <c r="D111" s="420"/>
      <c r="E111" s="286">
        <v>1.355</v>
      </c>
      <c r="F111" s="431">
        <v>0.27100000000000002</v>
      </c>
      <c r="G111" s="432"/>
      <c r="H111" s="228"/>
      <c r="I111" s="228"/>
      <c r="J111" s="256">
        <f t="shared" si="15"/>
        <v>0</v>
      </c>
      <c r="K111" s="278">
        <f t="shared" si="11"/>
        <v>0</v>
      </c>
      <c r="L111" s="278">
        <f t="shared" si="12"/>
        <v>0</v>
      </c>
      <c r="M111" s="257">
        <f t="shared" si="16"/>
        <v>0</v>
      </c>
      <c r="N111" s="279">
        <f>D110*H111</f>
        <v>0</v>
      </c>
      <c r="O111" s="279">
        <f>D110*I111</f>
        <v>0</v>
      </c>
      <c r="P111" s="258">
        <f t="shared" si="17"/>
        <v>0</v>
      </c>
      <c r="Q111" s="234"/>
      <c r="R111" s="235" t="s">
        <v>199</v>
      </c>
      <c r="S111" s="259"/>
    </row>
    <row r="112" spans="2:20">
      <c r="B112" s="440"/>
      <c r="C112" s="403">
        <v>160</v>
      </c>
      <c r="D112" s="403">
        <v>6</v>
      </c>
      <c r="E112" s="237">
        <v>1</v>
      </c>
      <c r="F112" s="435">
        <v>0.2</v>
      </c>
      <c r="G112" s="436"/>
      <c r="H112" s="228"/>
      <c r="I112" s="228"/>
      <c r="J112" s="238">
        <f t="shared" si="15"/>
        <v>0</v>
      </c>
      <c r="K112" s="282">
        <f t="shared" si="11"/>
        <v>0</v>
      </c>
      <c r="L112" s="282">
        <f t="shared" si="12"/>
        <v>0</v>
      </c>
      <c r="M112" s="240">
        <f t="shared" si="16"/>
        <v>0</v>
      </c>
      <c r="N112" s="284">
        <f>D112*H112</f>
        <v>0</v>
      </c>
      <c r="O112" s="284">
        <f>D112*I112</f>
        <v>0</v>
      </c>
      <c r="P112" s="242">
        <f t="shared" si="17"/>
        <v>0</v>
      </c>
      <c r="Q112" s="234" t="s">
        <v>199</v>
      </c>
      <c r="R112" s="235"/>
      <c r="S112" s="259"/>
    </row>
    <row r="113" spans="2:20" ht="13.5" thickBot="1">
      <c r="B113" s="441"/>
      <c r="C113" s="404"/>
      <c r="D113" s="404"/>
      <c r="E113" s="287">
        <v>1.3800000000000001</v>
      </c>
      <c r="F113" s="437">
        <v>0.27600000000000002</v>
      </c>
      <c r="G113" s="438"/>
      <c r="H113" s="263"/>
      <c r="I113" s="263"/>
      <c r="J113" s="288">
        <f t="shared" si="15"/>
        <v>0</v>
      </c>
      <c r="K113" s="289">
        <f t="shared" si="11"/>
        <v>0</v>
      </c>
      <c r="L113" s="289">
        <f t="shared" si="12"/>
        <v>0</v>
      </c>
      <c r="M113" s="290">
        <f t="shared" si="16"/>
        <v>0</v>
      </c>
      <c r="N113" s="291">
        <f>D112*H113</f>
        <v>0</v>
      </c>
      <c r="O113" s="291">
        <f>D112*I113</f>
        <v>0</v>
      </c>
      <c r="P113" s="292">
        <f t="shared" si="17"/>
        <v>0</v>
      </c>
      <c r="Q113" s="216"/>
      <c r="R113" s="217" t="s">
        <v>199</v>
      </c>
      <c r="S113" s="259"/>
    </row>
    <row r="114" spans="2:20">
      <c r="B114" s="409" t="s">
        <v>309</v>
      </c>
      <c r="C114" s="428">
        <v>22</v>
      </c>
      <c r="D114" s="428">
        <v>0.8</v>
      </c>
      <c r="E114" s="293">
        <v>0.57200000000000006</v>
      </c>
      <c r="F114" s="429">
        <f t="shared" ref="F114:F121" si="18">(E114*200)/1000</f>
        <v>0.1144</v>
      </c>
      <c r="G114" s="430"/>
      <c r="H114" s="220"/>
      <c r="I114" s="220"/>
      <c r="J114" s="294">
        <f t="shared" si="15"/>
        <v>0</v>
      </c>
      <c r="K114" s="272">
        <f t="shared" si="11"/>
        <v>0</v>
      </c>
      <c r="L114" s="272">
        <f t="shared" si="12"/>
        <v>0</v>
      </c>
      <c r="M114" s="295">
        <f t="shared" si="16"/>
        <v>0</v>
      </c>
      <c r="N114" s="274">
        <f>D114*H114</f>
        <v>0</v>
      </c>
      <c r="O114" s="274">
        <f>D114*I114</f>
        <v>0</v>
      </c>
      <c r="P114" s="296">
        <f t="shared" si="17"/>
        <v>0</v>
      </c>
      <c r="Q114" s="210" t="s">
        <v>199</v>
      </c>
      <c r="R114" s="211"/>
      <c r="S114" s="226">
        <f t="shared" ref="S114:S127" si="19">IF(J114&gt;0,1,0)</f>
        <v>0</v>
      </c>
    </row>
    <row r="115" spans="2:20">
      <c r="B115" s="426"/>
      <c r="C115" s="420"/>
      <c r="D115" s="420"/>
      <c r="E115" s="227">
        <v>0.88000000000000012</v>
      </c>
      <c r="F115" s="417">
        <f t="shared" si="18"/>
        <v>0.17600000000000002</v>
      </c>
      <c r="G115" s="418"/>
      <c r="H115" s="228"/>
      <c r="I115" s="228"/>
      <c r="J115" s="243">
        <f t="shared" si="15"/>
        <v>0</v>
      </c>
      <c r="K115" s="230">
        <f t="shared" si="11"/>
        <v>0</v>
      </c>
      <c r="L115" s="230">
        <f t="shared" si="12"/>
        <v>0</v>
      </c>
      <c r="M115" s="244">
        <f t="shared" si="16"/>
        <v>0</v>
      </c>
      <c r="N115" s="232">
        <f>D114*H115</f>
        <v>0</v>
      </c>
      <c r="O115" s="232">
        <f>D114*I115</f>
        <v>0</v>
      </c>
      <c r="P115" s="245">
        <f t="shared" si="17"/>
        <v>0</v>
      </c>
      <c r="Q115" s="234"/>
      <c r="R115" s="235" t="s">
        <v>199</v>
      </c>
      <c r="S115" s="226">
        <f t="shared" si="19"/>
        <v>0</v>
      </c>
    </row>
    <row r="116" spans="2:20">
      <c r="B116" s="397"/>
      <c r="C116" s="403">
        <v>28</v>
      </c>
      <c r="D116" s="403">
        <v>1</v>
      </c>
      <c r="E116" s="297">
        <v>0.57200000000000006</v>
      </c>
      <c r="F116" s="405">
        <f t="shared" si="18"/>
        <v>0.1144</v>
      </c>
      <c r="G116" s="406"/>
      <c r="H116" s="228"/>
      <c r="I116" s="228"/>
      <c r="J116" s="298">
        <f t="shared" si="15"/>
        <v>0</v>
      </c>
      <c r="K116" s="282">
        <f t="shared" si="11"/>
        <v>0</v>
      </c>
      <c r="L116" s="282">
        <f t="shared" si="12"/>
        <v>0</v>
      </c>
      <c r="M116" s="299">
        <f t="shared" si="16"/>
        <v>0</v>
      </c>
      <c r="N116" s="284">
        <f>D116*H116</f>
        <v>0</v>
      </c>
      <c r="O116" s="284">
        <f>D116*I116</f>
        <v>0</v>
      </c>
      <c r="P116" s="300">
        <f t="shared" si="17"/>
        <v>0</v>
      </c>
      <c r="Q116" s="234" t="s">
        <v>199</v>
      </c>
      <c r="R116" s="235"/>
      <c r="S116" s="226">
        <f t="shared" si="19"/>
        <v>0</v>
      </c>
    </row>
    <row r="117" spans="2:20">
      <c r="B117" s="397"/>
      <c r="C117" s="420"/>
      <c r="D117" s="420"/>
      <c r="E117" s="227">
        <v>0.88000000000000012</v>
      </c>
      <c r="F117" s="417">
        <f t="shared" si="18"/>
        <v>0.17600000000000002</v>
      </c>
      <c r="G117" s="418"/>
      <c r="H117" s="228"/>
      <c r="I117" s="228"/>
      <c r="J117" s="243">
        <f t="shared" si="15"/>
        <v>0</v>
      </c>
      <c r="K117" s="230">
        <f t="shared" si="11"/>
        <v>0</v>
      </c>
      <c r="L117" s="230">
        <f t="shared" si="12"/>
        <v>0</v>
      </c>
      <c r="M117" s="244">
        <f t="shared" si="16"/>
        <v>0</v>
      </c>
      <c r="N117" s="232">
        <f>D116*H117</f>
        <v>0</v>
      </c>
      <c r="O117" s="232">
        <f>D116*I117</f>
        <v>0</v>
      </c>
      <c r="P117" s="245">
        <f t="shared" si="17"/>
        <v>0</v>
      </c>
      <c r="Q117" s="234"/>
      <c r="R117" s="235" t="s">
        <v>199</v>
      </c>
      <c r="S117" s="226">
        <f t="shared" si="19"/>
        <v>0</v>
      </c>
    </row>
    <row r="118" spans="2:20">
      <c r="B118" s="397"/>
      <c r="C118" s="403">
        <v>36</v>
      </c>
      <c r="D118" s="403">
        <v>1.3</v>
      </c>
      <c r="E118" s="297">
        <v>0.57200000000000006</v>
      </c>
      <c r="F118" s="405">
        <f t="shared" si="18"/>
        <v>0.1144</v>
      </c>
      <c r="G118" s="406"/>
      <c r="H118" s="228"/>
      <c r="I118" s="228"/>
      <c r="J118" s="298">
        <f t="shared" si="15"/>
        <v>0</v>
      </c>
      <c r="K118" s="282">
        <f t="shared" si="11"/>
        <v>0</v>
      </c>
      <c r="L118" s="282">
        <f t="shared" si="12"/>
        <v>0</v>
      </c>
      <c r="M118" s="299">
        <f t="shared" si="16"/>
        <v>0</v>
      </c>
      <c r="N118" s="284">
        <f>D118*H118</f>
        <v>0</v>
      </c>
      <c r="O118" s="284">
        <f>D118*I118</f>
        <v>0</v>
      </c>
      <c r="P118" s="300">
        <f t="shared" si="17"/>
        <v>0</v>
      </c>
      <c r="Q118" s="234" t="s">
        <v>199</v>
      </c>
      <c r="R118" s="235"/>
      <c r="S118" s="226">
        <f t="shared" si="19"/>
        <v>0</v>
      </c>
      <c r="T118" s="199">
        <v>1.4</v>
      </c>
    </row>
    <row r="119" spans="2:20">
      <c r="B119" s="397"/>
      <c r="C119" s="420"/>
      <c r="D119" s="420"/>
      <c r="E119" s="227">
        <v>0.88000000000000012</v>
      </c>
      <c r="F119" s="417">
        <f t="shared" si="18"/>
        <v>0.17600000000000002</v>
      </c>
      <c r="G119" s="418"/>
      <c r="H119" s="228"/>
      <c r="I119" s="228"/>
      <c r="J119" s="243">
        <f t="shared" si="15"/>
        <v>0</v>
      </c>
      <c r="K119" s="230">
        <f t="shared" si="11"/>
        <v>0</v>
      </c>
      <c r="L119" s="230">
        <f t="shared" si="12"/>
        <v>0</v>
      </c>
      <c r="M119" s="244">
        <f t="shared" si="16"/>
        <v>0</v>
      </c>
      <c r="N119" s="232">
        <f>D118*H119</f>
        <v>0</v>
      </c>
      <c r="O119" s="232">
        <f>D118*I119</f>
        <v>0</v>
      </c>
      <c r="P119" s="245">
        <f t="shared" si="17"/>
        <v>0</v>
      </c>
      <c r="Q119" s="234"/>
      <c r="R119" s="235" t="s">
        <v>199</v>
      </c>
      <c r="S119" s="226">
        <f t="shared" si="19"/>
        <v>0</v>
      </c>
      <c r="T119" s="199">
        <v>200</v>
      </c>
    </row>
    <row r="120" spans="2:20">
      <c r="B120" s="397"/>
      <c r="C120" s="403">
        <v>45</v>
      </c>
      <c r="D120" s="403">
        <v>1.6</v>
      </c>
      <c r="E120" s="297">
        <v>0.57200000000000006</v>
      </c>
      <c r="F120" s="405">
        <f t="shared" si="18"/>
        <v>0.1144</v>
      </c>
      <c r="G120" s="406"/>
      <c r="H120" s="228"/>
      <c r="I120" s="228"/>
      <c r="J120" s="298">
        <f t="shared" si="15"/>
        <v>0</v>
      </c>
      <c r="K120" s="282">
        <f t="shared" si="11"/>
        <v>0</v>
      </c>
      <c r="L120" s="282">
        <f t="shared" si="12"/>
        <v>0</v>
      </c>
      <c r="M120" s="299">
        <f t="shared" si="16"/>
        <v>0</v>
      </c>
      <c r="N120" s="284">
        <f>D120*H120</f>
        <v>0</v>
      </c>
      <c r="O120" s="284">
        <f>D120*I120</f>
        <v>0</v>
      </c>
      <c r="P120" s="300">
        <f t="shared" si="17"/>
        <v>0</v>
      </c>
      <c r="Q120" s="234" t="s">
        <v>199</v>
      </c>
      <c r="R120" s="235"/>
      <c r="S120" s="226">
        <f t="shared" si="19"/>
        <v>0</v>
      </c>
      <c r="T120" s="199">
        <f>T118*T119/1000</f>
        <v>0.28000000000000003</v>
      </c>
    </row>
    <row r="121" spans="2:20">
      <c r="B121" s="397"/>
      <c r="C121" s="420"/>
      <c r="D121" s="420"/>
      <c r="E121" s="227">
        <v>0.88000000000000012</v>
      </c>
      <c r="F121" s="417">
        <f t="shared" si="18"/>
        <v>0.17600000000000002</v>
      </c>
      <c r="G121" s="418"/>
      <c r="H121" s="228"/>
      <c r="I121" s="228"/>
      <c r="J121" s="243">
        <f t="shared" si="15"/>
        <v>0</v>
      </c>
      <c r="K121" s="230">
        <f t="shared" si="11"/>
        <v>0</v>
      </c>
      <c r="L121" s="230">
        <f t="shared" si="12"/>
        <v>0</v>
      </c>
      <c r="M121" s="244">
        <f t="shared" si="16"/>
        <v>0</v>
      </c>
      <c r="N121" s="232">
        <f>D120*H121</f>
        <v>0</v>
      </c>
      <c r="O121" s="232">
        <f>D120*I121</f>
        <v>0</v>
      </c>
      <c r="P121" s="245">
        <f t="shared" si="17"/>
        <v>0</v>
      </c>
      <c r="Q121" s="234"/>
      <c r="R121" s="235" t="s">
        <v>199</v>
      </c>
      <c r="S121" s="226">
        <f t="shared" si="19"/>
        <v>0</v>
      </c>
    </row>
    <row r="122" spans="2:20">
      <c r="B122" s="397"/>
      <c r="C122" s="422">
        <v>56</v>
      </c>
      <c r="D122" s="422">
        <v>2</v>
      </c>
      <c r="E122" s="317">
        <v>0.66</v>
      </c>
      <c r="F122" s="405">
        <v>0.13200000000000001</v>
      </c>
      <c r="G122" s="406"/>
      <c r="H122" s="248"/>
      <c r="I122" s="248"/>
      <c r="J122" s="318">
        <f t="shared" si="15"/>
        <v>0</v>
      </c>
      <c r="K122" s="313">
        <f t="shared" si="11"/>
        <v>0</v>
      </c>
      <c r="L122" s="313">
        <f t="shared" si="12"/>
        <v>0</v>
      </c>
      <c r="M122" s="319">
        <f t="shared" si="16"/>
        <v>0</v>
      </c>
      <c r="N122" s="315">
        <f>D122*H122</f>
        <v>0</v>
      </c>
      <c r="O122" s="315">
        <f>D122*I122</f>
        <v>0</v>
      </c>
      <c r="P122" s="320">
        <f t="shared" si="17"/>
        <v>0</v>
      </c>
      <c r="Q122" s="254" t="s">
        <v>199</v>
      </c>
      <c r="R122" s="255"/>
      <c r="S122" s="226">
        <f t="shared" si="19"/>
        <v>0</v>
      </c>
    </row>
    <row r="123" spans="2:20">
      <c r="B123" s="397"/>
      <c r="C123" s="420"/>
      <c r="D123" s="420"/>
      <c r="E123" s="227">
        <v>0.88000000000000012</v>
      </c>
      <c r="F123" s="417">
        <v>0.17599999999999999</v>
      </c>
      <c r="G123" s="418"/>
      <c r="H123" s="228"/>
      <c r="I123" s="228"/>
      <c r="J123" s="243">
        <f t="shared" si="15"/>
        <v>0</v>
      </c>
      <c r="K123" s="230">
        <f t="shared" si="11"/>
        <v>0</v>
      </c>
      <c r="L123" s="230">
        <f t="shared" si="12"/>
        <v>0</v>
      </c>
      <c r="M123" s="244">
        <f t="shared" si="16"/>
        <v>0</v>
      </c>
      <c r="N123" s="232">
        <f>D122*H123</f>
        <v>0</v>
      </c>
      <c r="O123" s="232">
        <f>D122*I123</f>
        <v>0</v>
      </c>
      <c r="P123" s="245">
        <f t="shared" si="17"/>
        <v>0</v>
      </c>
      <c r="Q123" s="234"/>
      <c r="R123" s="235" t="s">
        <v>199</v>
      </c>
      <c r="S123" s="226">
        <f t="shared" si="19"/>
        <v>0</v>
      </c>
    </row>
    <row r="124" spans="2:20">
      <c r="B124" s="397"/>
      <c r="C124" s="403">
        <v>71</v>
      </c>
      <c r="D124" s="403">
        <v>2.5</v>
      </c>
      <c r="E124" s="297">
        <v>0.80300000000000005</v>
      </c>
      <c r="F124" s="405">
        <v>0.161</v>
      </c>
      <c r="G124" s="406"/>
      <c r="H124" s="228"/>
      <c r="I124" s="228"/>
      <c r="J124" s="298">
        <f t="shared" si="15"/>
        <v>0</v>
      </c>
      <c r="K124" s="282">
        <f t="shared" si="11"/>
        <v>0</v>
      </c>
      <c r="L124" s="282">
        <f t="shared" si="12"/>
        <v>0</v>
      </c>
      <c r="M124" s="299">
        <f t="shared" si="16"/>
        <v>0</v>
      </c>
      <c r="N124" s="284">
        <f>D124*H124</f>
        <v>0</v>
      </c>
      <c r="O124" s="284">
        <f>D124*I124</f>
        <v>0</v>
      </c>
      <c r="P124" s="300">
        <f t="shared" si="17"/>
        <v>0</v>
      </c>
      <c r="Q124" s="234" t="s">
        <v>199</v>
      </c>
      <c r="R124" s="235"/>
      <c r="S124" s="226">
        <f t="shared" si="19"/>
        <v>0</v>
      </c>
    </row>
    <row r="125" spans="2:20">
      <c r="B125" s="397"/>
      <c r="C125" s="420"/>
      <c r="D125" s="420"/>
      <c r="E125" s="227">
        <v>1.54</v>
      </c>
      <c r="F125" s="417">
        <v>0.308</v>
      </c>
      <c r="G125" s="418"/>
      <c r="H125" s="228"/>
      <c r="I125" s="228"/>
      <c r="J125" s="243">
        <f t="shared" si="15"/>
        <v>0</v>
      </c>
      <c r="K125" s="230">
        <f t="shared" si="11"/>
        <v>0</v>
      </c>
      <c r="L125" s="230">
        <f t="shared" si="12"/>
        <v>0</v>
      </c>
      <c r="M125" s="244">
        <f t="shared" si="16"/>
        <v>0</v>
      </c>
      <c r="N125" s="232">
        <f>D124*H125</f>
        <v>0</v>
      </c>
      <c r="O125" s="232">
        <f>D124*I125</f>
        <v>0</v>
      </c>
      <c r="P125" s="245">
        <f t="shared" si="17"/>
        <v>0</v>
      </c>
      <c r="Q125" s="234"/>
      <c r="R125" s="235" t="s">
        <v>199</v>
      </c>
      <c r="S125" s="226">
        <f t="shared" si="19"/>
        <v>0</v>
      </c>
    </row>
    <row r="126" spans="2:20">
      <c r="B126" s="397"/>
      <c r="C126" s="403">
        <v>90</v>
      </c>
      <c r="D126" s="403">
        <v>3.2</v>
      </c>
      <c r="E126" s="297">
        <v>0.89100000000000013</v>
      </c>
      <c r="F126" s="405">
        <v>0.17799999999999999</v>
      </c>
      <c r="G126" s="406"/>
      <c r="H126" s="228"/>
      <c r="I126" s="228"/>
      <c r="J126" s="298">
        <f t="shared" si="15"/>
        <v>0</v>
      </c>
      <c r="K126" s="282">
        <f t="shared" si="11"/>
        <v>0</v>
      </c>
      <c r="L126" s="282">
        <f t="shared" si="12"/>
        <v>0</v>
      </c>
      <c r="M126" s="299">
        <f t="shared" si="16"/>
        <v>0</v>
      </c>
      <c r="N126" s="284">
        <f>D126*H126</f>
        <v>0</v>
      </c>
      <c r="O126" s="284">
        <f>D126*I126</f>
        <v>0</v>
      </c>
      <c r="P126" s="300">
        <f t="shared" si="17"/>
        <v>0</v>
      </c>
      <c r="Q126" s="234" t="s">
        <v>199</v>
      </c>
      <c r="R126" s="235"/>
      <c r="S126" s="226">
        <f t="shared" si="19"/>
        <v>0</v>
      </c>
    </row>
    <row r="127" spans="2:20">
      <c r="B127" s="397"/>
      <c r="C127" s="420"/>
      <c r="D127" s="420"/>
      <c r="E127" s="227">
        <v>1.54</v>
      </c>
      <c r="F127" s="417">
        <v>0.308</v>
      </c>
      <c r="G127" s="418"/>
      <c r="H127" s="228"/>
      <c r="I127" s="228"/>
      <c r="J127" s="243">
        <f t="shared" si="15"/>
        <v>0</v>
      </c>
      <c r="K127" s="230">
        <f t="shared" si="11"/>
        <v>0</v>
      </c>
      <c r="L127" s="230">
        <f t="shared" si="12"/>
        <v>0</v>
      </c>
      <c r="M127" s="244">
        <f t="shared" si="16"/>
        <v>0</v>
      </c>
      <c r="N127" s="232">
        <f>D126*H127</f>
        <v>0</v>
      </c>
      <c r="O127" s="232">
        <f>D126*I127</f>
        <v>0</v>
      </c>
      <c r="P127" s="245">
        <f t="shared" si="17"/>
        <v>0</v>
      </c>
      <c r="Q127" s="234"/>
      <c r="R127" s="235" t="s">
        <v>199</v>
      </c>
      <c r="S127" s="226">
        <f t="shared" si="19"/>
        <v>0</v>
      </c>
    </row>
    <row r="128" spans="2:20">
      <c r="B128" s="397"/>
      <c r="C128" s="403">
        <v>112</v>
      </c>
      <c r="D128" s="403">
        <v>4</v>
      </c>
      <c r="E128" s="297">
        <v>1.2100000000000002</v>
      </c>
      <c r="F128" s="405">
        <v>0.24199999999999999</v>
      </c>
      <c r="G128" s="406"/>
      <c r="H128" s="228"/>
      <c r="I128" s="228"/>
      <c r="J128" s="298">
        <f t="shared" si="15"/>
        <v>0</v>
      </c>
      <c r="K128" s="282">
        <f t="shared" si="11"/>
        <v>0</v>
      </c>
      <c r="L128" s="282">
        <f t="shared" si="12"/>
        <v>0</v>
      </c>
      <c r="M128" s="299">
        <f t="shared" si="16"/>
        <v>0</v>
      </c>
      <c r="N128" s="284">
        <f>D128*H128</f>
        <v>0</v>
      </c>
      <c r="O128" s="284">
        <f>D128*I128</f>
        <v>0</v>
      </c>
      <c r="P128" s="300">
        <f t="shared" si="17"/>
        <v>0</v>
      </c>
      <c r="Q128" s="234" t="s">
        <v>199</v>
      </c>
      <c r="R128" s="235"/>
      <c r="S128" s="259"/>
    </row>
    <row r="129" spans="2:20">
      <c r="B129" s="397"/>
      <c r="C129" s="420"/>
      <c r="D129" s="420"/>
      <c r="E129" s="227">
        <v>2.2000000000000002</v>
      </c>
      <c r="F129" s="417">
        <v>0.44</v>
      </c>
      <c r="G129" s="418"/>
      <c r="H129" s="228"/>
      <c r="I129" s="228"/>
      <c r="J129" s="243">
        <f t="shared" si="15"/>
        <v>0</v>
      </c>
      <c r="K129" s="230">
        <f t="shared" si="11"/>
        <v>0</v>
      </c>
      <c r="L129" s="230">
        <f t="shared" si="12"/>
        <v>0</v>
      </c>
      <c r="M129" s="244">
        <f t="shared" si="16"/>
        <v>0</v>
      </c>
      <c r="N129" s="232">
        <f>D128*H129</f>
        <v>0</v>
      </c>
      <c r="O129" s="232">
        <f>D128*I129</f>
        <v>0</v>
      </c>
      <c r="P129" s="245">
        <f t="shared" si="17"/>
        <v>0</v>
      </c>
      <c r="Q129" s="234"/>
      <c r="R129" s="235" t="s">
        <v>199</v>
      </c>
      <c r="S129" s="259"/>
    </row>
    <row r="130" spans="2:20">
      <c r="B130" s="397"/>
      <c r="C130" s="403">
        <v>140</v>
      </c>
      <c r="D130" s="403">
        <v>5</v>
      </c>
      <c r="E130" s="297">
        <v>1.4300000000000002</v>
      </c>
      <c r="F130" s="405">
        <v>0.28599999999999998</v>
      </c>
      <c r="G130" s="406"/>
      <c r="H130" s="228"/>
      <c r="I130" s="228"/>
      <c r="J130" s="298">
        <f t="shared" si="15"/>
        <v>0</v>
      </c>
      <c r="K130" s="282">
        <f t="shared" si="11"/>
        <v>0</v>
      </c>
      <c r="L130" s="282">
        <f t="shared" si="12"/>
        <v>0</v>
      </c>
      <c r="M130" s="299">
        <f t="shared" si="16"/>
        <v>0</v>
      </c>
      <c r="N130" s="284">
        <f>D130*H130</f>
        <v>0</v>
      </c>
      <c r="O130" s="284">
        <f>D130*I130</f>
        <v>0</v>
      </c>
      <c r="P130" s="300">
        <f t="shared" si="17"/>
        <v>0</v>
      </c>
      <c r="Q130" s="234" t="s">
        <v>199</v>
      </c>
      <c r="R130" s="235"/>
      <c r="S130" s="259"/>
    </row>
    <row r="131" spans="2:20">
      <c r="B131" s="397"/>
      <c r="C131" s="420"/>
      <c r="D131" s="420"/>
      <c r="E131" s="227">
        <v>2.2000000000000002</v>
      </c>
      <c r="F131" s="417">
        <v>0.44</v>
      </c>
      <c r="G131" s="418"/>
      <c r="H131" s="228"/>
      <c r="I131" s="228"/>
      <c r="J131" s="243">
        <f t="shared" si="15"/>
        <v>0</v>
      </c>
      <c r="K131" s="230">
        <f t="shared" si="11"/>
        <v>0</v>
      </c>
      <c r="L131" s="230">
        <f t="shared" si="12"/>
        <v>0</v>
      </c>
      <c r="M131" s="244">
        <f t="shared" si="16"/>
        <v>0</v>
      </c>
      <c r="N131" s="232">
        <f>D130*H131</f>
        <v>0</v>
      </c>
      <c r="O131" s="232">
        <f>D130*I131</f>
        <v>0</v>
      </c>
      <c r="P131" s="245">
        <f t="shared" si="17"/>
        <v>0</v>
      </c>
      <c r="Q131" s="234"/>
      <c r="R131" s="235" t="s">
        <v>199</v>
      </c>
      <c r="S131" s="259"/>
    </row>
    <row r="132" spans="2:20">
      <c r="B132" s="397"/>
      <c r="C132" s="403">
        <v>160</v>
      </c>
      <c r="D132" s="403">
        <v>6</v>
      </c>
      <c r="E132" s="297">
        <v>1.54</v>
      </c>
      <c r="F132" s="405">
        <v>0.308</v>
      </c>
      <c r="G132" s="406"/>
      <c r="H132" s="228"/>
      <c r="I132" s="228"/>
      <c r="J132" s="298">
        <f t="shared" si="15"/>
        <v>0</v>
      </c>
      <c r="K132" s="282">
        <f t="shared" si="11"/>
        <v>0</v>
      </c>
      <c r="L132" s="282">
        <f t="shared" si="12"/>
        <v>0</v>
      </c>
      <c r="M132" s="299">
        <f t="shared" si="16"/>
        <v>0</v>
      </c>
      <c r="N132" s="284">
        <f>D132*H132</f>
        <v>0</v>
      </c>
      <c r="O132" s="284">
        <f>D132*I132</f>
        <v>0</v>
      </c>
      <c r="P132" s="300">
        <f t="shared" si="17"/>
        <v>0</v>
      </c>
      <c r="Q132" s="234" t="s">
        <v>199</v>
      </c>
      <c r="R132" s="235"/>
      <c r="S132" s="259"/>
    </row>
    <row r="133" spans="2:20" ht="13.5" thickBot="1">
      <c r="B133" s="410"/>
      <c r="C133" s="404"/>
      <c r="D133" s="404"/>
      <c r="E133" s="269">
        <v>2.2000000000000002</v>
      </c>
      <c r="F133" s="407">
        <v>0.44</v>
      </c>
      <c r="G133" s="408"/>
      <c r="H133" s="263"/>
      <c r="I133" s="263"/>
      <c r="J133" s="264">
        <f t="shared" si="15"/>
        <v>0</v>
      </c>
      <c r="K133" s="265">
        <f t="shared" si="11"/>
        <v>0</v>
      </c>
      <c r="L133" s="265">
        <f t="shared" si="12"/>
        <v>0</v>
      </c>
      <c r="M133" s="266">
        <f t="shared" si="16"/>
        <v>0</v>
      </c>
      <c r="N133" s="267">
        <f>D132*H133</f>
        <v>0</v>
      </c>
      <c r="O133" s="267">
        <f>D132*I133</f>
        <v>0</v>
      </c>
      <c r="P133" s="268">
        <f t="shared" si="17"/>
        <v>0</v>
      </c>
      <c r="Q133" s="216"/>
      <c r="R133" s="217" t="s">
        <v>199</v>
      </c>
      <c r="S133" s="259"/>
    </row>
    <row r="134" spans="2:20" ht="13.5" customHeight="1">
      <c r="B134" s="425" t="s">
        <v>310</v>
      </c>
      <c r="C134" s="421">
        <v>28</v>
      </c>
      <c r="D134" s="428">
        <v>1</v>
      </c>
      <c r="E134" s="293">
        <v>0.93500000000000005</v>
      </c>
      <c r="F134" s="429">
        <f t="shared" ref="F134:F141" si="20">(E134*200)/1000</f>
        <v>0.187</v>
      </c>
      <c r="G134" s="430"/>
      <c r="H134" s="220"/>
      <c r="I134" s="220"/>
      <c r="J134" s="294">
        <f t="shared" si="15"/>
        <v>0</v>
      </c>
      <c r="K134" s="272">
        <f t="shared" si="11"/>
        <v>0</v>
      </c>
      <c r="L134" s="272">
        <f t="shared" si="12"/>
        <v>0</v>
      </c>
      <c r="M134" s="295">
        <f t="shared" si="16"/>
        <v>0</v>
      </c>
      <c r="N134" s="274">
        <f>D134*H134</f>
        <v>0</v>
      </c>
      <c r="O134" s="274">
        <f>D134*I134</f>
        <v>0</v>
      </c>
      <c r="P134" s="296">
        <f t="shared" si="17"/>
        <v>0</v>
      </c>
      <c r="Q134" s="210" t="s">
        <v>199</v>
      </c>
      <c r="R134" s="211"/>
      <c r="S134" s="226">
        <f t="shared" ref="S134:S145" si="21">IF(J134&gt;0,1,0)</f>
        <v>0</v>
      </c>
    </row>
    <row r="135" spans="2:20">
      <c r="B135" s="426"/>
      <c r="C135" s="419"/>
      <c r="D135" s="420"/>
      <c r="E135" s="227">
        <v>1.6500000000000001</v>
      </c>
      <c r="F135" s="417">
        <f t="shared" si="20"/>
        <v>0.33</v>
      </c>
      <c r="G135" s="418"/>
      <c r="H135" s="228"/>
      <c r="I135" s="228"/>
      <c r="J135" s="243">
        <f t="shared" si="15"/>
        <v>0</v>
      </c>
      <c r="K135" s="230">
        <f t="shared" si="11"/>
        <v>0</v>
      </c>
      <c r="L135" s="230">
        <f t="shared" si="12"/>
        <v>0</v>
      </c>
      <c r="M135" s="244">
        <f t="shared" si="16"/>
        <v>0</v>
      </c>
      <c r="N135" s="232">
        <f>D134*H135</f>
        <v>0</v>
      </c>
      <c r="O135" s="232">
        <f>D134*I135</f>
        <v>0</v>
      </c>
      <c r="P135" s="245">
        <f t="shared" si="17"/>
        <v>0</v>
      </c>
      <c r="Q135" s="234"/>
      <c r="R135" s="235" t="s">
        <v>199</v>
      </c>
      <c r="S135" s="226">
        <f t="shared" si="21"/>
        <v>0</v>
      </c>
    </row>
    <row r="136" spans="2:20">
      <c r="B136" s="397"/>
      <c r="C136" s="401">
        <v>36</v>
      </c>
      <c r="D136" s="403">
        <v>1.3</v>
      </c>
      <c r="E136" s="297">
        <v>0.93500000000000005</v>
      </c>
      <c r="F136" s="405">
        <f t="shared" si="20"/>
        <v>0.187</v>
      </c>
      <c r="G136" s="406"/>
      <c r="H136" s="228"/>
      <c r="I136" s="228"/>
      <c r="J136" s="298">
        <f t="shared" si="15"/>
        <v>0</v>
      </c>
      <c r="K136" s="282">
        <f t="shared" si="11"/>
        <v>0</v>
      </c>
      <c r="L136" s="282">
        <f t="shared" si="12"/>
        <v>0</v>
      </c>
      <c r="M136" s="299">
        <f t="shared" si="16"/>
        <v>0</v>
      </c>
      <c r="N136" s="284">
        <f>D136*H136</f>
        <v>0</v>
      </c>
      <c r="O136" s="284">
        <f>D136*I136</f>
        <v>0</v>
      </c>
      <c r="P136" s="300">
        <f t="shared" si="17"/>
        <v>0</v>
      </c>
      <c r="Q136" s="234" t="s">
        <v>199</v>
      </c>
      <c r="R136" s="235"/>
      <c r="S136" s="226">
        <f t="shared" si="21"/>
        <v>0</v>
      </c>
    </row>
    <row r="137" spans="2:20">
      <c r="B137" s="397"/>
      <c r="C137" s="419"/>
      <c r="D137" s="420"/>
      <c r="E137" s="227">
        <v>1.6500000000000001</v>
      </c>
      <c r="F137" s="417">
        <f t="shared" si="20"/>
        <v>0.33</v>
      </c>
      <c r="G137" s="418"/>
      <c r="H137" s="228"/>
      <c r="I137" s="228"/>
      <c r="J137" s="243">
        <f t="shared" si="15"/>
        <v>0</v>
      </c>
      <c r="K137" s="230">
        <f t="shared" si="11"/>
        <v>0</v>
      </c>
      <c r="L137" s="230">
        <f t="shared" si="12"/>
        <v>0</v>
      </c>
      <c r="M137" s="244">
        <f t="shared" si="16"/>
        <v>0</v>
      </c>
      <c r="N137" s="232">
        <f>D136*H137</f>
        <v>0</v>
      </c>
      <c r="O137" s="232">
        <f>D136*I137</f>
        <v>0</v>
      </c>
      <c r="P137" s="245">
        <f t="shared" si="17"/>
        <v>0</v>
      </c>
      <c r="Q137" s="234"/>
      <c r="R137" s="235" t="s">
        <v>199</v>
      </c>
      <c r="S137" s="226">
        <f t="shared" si="21"/>
        <v>0</v>
      </c>
      <c r="T137" s="199">
        <v>1.7</v>
      </c>
    </row>
    <row r="138" spans="2:20">
      <c r="B138" s="397"/>
      <c r="C138" s="401">
        <v>45</v>
      </c>
      <c r="D138" s="403">
        <v>1.6</v>
      </c>
      <c r="E138" s="297">
        <v>0.93500000000000005</v>
      </c>
      <c r="F138" s="405">
        <f t="shared" si="20"/>
        <v>0.187</v>
      </c>
      <c r="G138" s="406"/>
      <c r="H138" s="228"/>
      <c r="I138" s="228"/>
      <c r="J138" s="298">
        <f t="shared" si="15"/>
        <v>0</v>
      </c>
      <c r="K138" s="282">
        <f t="shared" si="11"/>
        <v>0</v>
      </c>
      <c r="L138" s="282">
        <f t="shared" si="12"/>
        <v>0</v>
      </c>
      <c r="M138" s="299">
        <f t="shared" si="16"/>
        <v>0</v>
      </c>
      <c r="N138" s="284">
        <f>D138*H138</f>
        <v>0</v>
      </c>
      <c r="O138" s="284">
        <f>D138*I138</f>
        <v>0</v>
      </c>
      <c r="P138" s="300">
        <f t="shared" si="17"/>
        <v>0</v>
      </c>
      <c r="Q138" s="234" t="s">
        <v>199</v>
      </c>
      <c r="R138" s="235"/>
      <c r="S138" s="226">
        <f t="shared" si="21"/>
        <v>0</v>
      </c>
      <c r="T138" s="199">
        <v>200</v>
      </c>
    </row>
    <row r="139" spans="2:20">
      <c r="B139" s="397"/>
      <c r="C139" s="419"/>
      <c r="D139" s="420"/>
      <c r="E139" s="227">
        <v>1.6500000000000001</v>
      </c>
      <c r="F139" s="417">
        <f t="shared" si="20"/>
        <v>0.33</v>
      </c>
      <c r="G139" s="418"/>
      <c r="H139" s="228"/>
      <c r="I139" s="228"/>
      <c r="J139" s="243">
        <f t="shared" si="15"/>
        <v>0</v>
      </c>
      <c r="K139" s="230">
        <f t="shared" si="11"/>
        <v>0</v>
      </c>
      <c r="L139" s="230">
        <f t="shared" si="12"/>
        <v>0</v>
      </c>
      <c r="M139" s="244">
        <f t="shared" si="16"/>
        <v>0</v>
      </c>
      <c r="N139" s="232">
        <f>D138*H139</f>
        <v>0</v>
      </c>
      <c r="O139" s="232">
        <f>D138*I139</f>
        <v>0</v>
      </c>
      <c r="P139" s="245">
        <f t="shared" si="17"/>
        <v>0</v>
      </c>
      <c r="Q139" s="234"/>
      <c r="R139" s="235" t="s">
        <v>199</v>
      </c>
      <c r="S139" s="226">
        <f t="shared" si="21"/>
        <v>0</v>
      </c>
      <c r="T139" s="199">
        <f>T137*T138/1000</f>
        <v>0.34</v>
      </c>
    </row>
    <row r="140" spans="2:20" ht="13.5" customHeight="1">
      <c r="B140" s="397"/>
      <c r="C140" s="421">
        <v>56</v>
      </c>
      <c r="D140" s="422">
        <v>2</v>
      </c>
      <c r="E140" s="317">
        <v>0.93500000000000005</v>
      </c>
      <c r="F140" s="423">
        <f t="shared" si="20"/>
        <v>0.187</v>
      </c>
      <c r="G140" s="424"/>
      <c r="H140" s="248"/>
      <c r="I140" s="248"/>
      <c r="J140" s="318">
        <f>H140+I140</f>
        <v>0</v>
      </c>
      <c r="K140" s="313">
        <f t="shared" si="11"/>
        <v>0</v>
      </c>
      <c r="L140" s="313">
        <f t="shared" si="12"/>
        <v>0</v>
      </c>
      <c r="M140" s="319">
        <f>K140+L140</f>
        <v>0</v>
      </c>
      <c r="N140" s="315">
        <f>D140*H140</f>
        <v>0</v>
      </c>
      <c r="O140" s="315">
        <f>D140*I140</f>
        <v>0</v>
      </c>
      <c r="P140" s="320">
        <f>N140+O140</f>
        <v>0</v>
      </c>
      <c r="Q140" s="254" t="s">
        <v>199</v>
      </c>
      <c r="R140" s="255"/>
      <c r="S140" s="226">
        <f>IF(J140&gt;0,1,0)</f>
        <v>0</v>
      </c>
    </row>
    <row r="141" spans="2:20">
      <c r="B141" s="397"/>
      <c r="C141" s="419"/>
      <c r="D141" s="420"/>
      <c r="E141" s="227">
        <v>1.6500000000000001</v>
      </c>
      <c r="F141" s="417">
        <f t="shared" si="20"/>
        <v>0.33</v>
      </c>
      <c r="G141" s="418"/>
      <c r="H141" s="228"/>
      <c r="I141" s="228"/>
      <c r="J141" s="243">
        <f>H141+I141</f>
        <v>0</v>
      </c>
      <c r="K141" s="230">
        <f t="shared" si="11"/>
        <v>0</v>
      </c>
      <c r="L141" s="230">
        <f t="shared" si="12"/>
        <v>0</v>
      </c>
      <c r="M141" s="244">
        <f>K141+L141</f>
        <v>0</v>
      </c>
      <c r="N141" s="232">
        <f>D140*H141</f>
        <v>0</v>
      </c>
      <c r="O141" s="232">
        <f>D140*I141</f>
        <v>0</v>
      </c>
      <c r="P141" s="245">
        <f>N141+O141</f>
        <v>0</v>
      </c>
      <c r="Q141" s="234"/>
      <c r="R141" s="235" t="s">
        <v>199</v>
      </c>
      <c r="S141" s="226">
        <f>IF(J141&gt;0,1,0)</f>
        <v>0</v>
      </c>
    </row>
    <row r="142" spans="2:20">
      <c r="B142" s="397"/>
      <c r="C142" s="401">
        <v>71</v>
      </c>
      <c r="D142" s="403">
        <v>2.5</v>
      </c>
      <c r="E142" s="297">
        <v>1.034</v>
      </c>
      <c r="F142" s="405">
        <v>0.20699999999999999</v>
      </c>
      <c r="G142" s="406"/>
      <c r="H142" s="228"/>
      <c r="I142" s="228"/>
      <c r="J142" s="298">
        <f>H142+I142</f>
        <v>0</v>
      </c>
      <c r="K142" s="282">
        <f t="shared" ref="K142:K156" si="22">F142*H142</f>
        <v>0</v>
      </c>
      <c r="L142" s="282">
        <f t="shared" ref="L142:L156" si="23">F142*I142</f>
        <v>0</v>
      </c>
      <c r="M142" s="299">
        <f>K142+L142</f>
        <v>0</v>
      </c>
      <c r="N142" s="284">
        <f>D142*H142</f>
        <v>0</v>
      </c>
      <c r="O142" s="284">
        <f>D142*I142</f>
        <v>0</v>
      </c>
      <c r="P142" s="300">
        <f>N142+O142</f>
        <v>0</v>
      </c>
      <c r="Q142" s="234" t="s">
        <v>199</v>
      </c>
      <c r="R142" s="235"/>
      <c r="S142" s="226">
        <f>IF(J142&gt;0,1,0)</f>
        <v>0</v>
      </c>
    </row>
    <row r="143" spans="2:20">
      <c r="B143" s="397"/>
      <c r="C143" s="419"/>
      <c r="D143" s="420"/>
      <c r="E143" s="227">
        <v>2.2000000000000002</v>
      </c>
      <c r="F143" s="417">
        <v>0.44</v>
      </c>
      <c r="G143" s="418"/>
      <c r="H143" s="228"/>
      <c r="I143" s="228"/>
      <c r="J143" s="243">
        <f>H143+I143</f>
        <v>0</v>
      </c>
      <c r="K143" s="230">
        <f t="shared" si="22"/>
        <v>0</v>
      </c>
      <c r="L143" s="230">
        <f t="shared" si="23"/>
        <v>0</v>
      </c>
      <c r="M143" s="244">
        <f>K143+L143</f>
        <v>0</v>
      </c>
      <c r="N143" s="232">
        <f>D142*H143</f>
        <v>0</v>
      </c>
      <c r="O143" s="232">
        <f>D142*I143</f>
        <v>0</v>
      </c>
      <c r="P143" s="245">
        <f>N143+O143</f>
        <v>0</v>
      </c>
      <c r="Q143" s="234"/>
      <c r="R143" s="235" t="s">
        <v>199</v>
      </c>
      <c r="S143" s="226">
        <f>IF(J143&gt;0,1,0)</f>
        <v>0</v>
      </c>
    </row>
    <row r="144" spans="2:20">
      <c r="B144" s="397"/>
      <c r="C144" s="401">
        <v>90</v>
      </c>
      <c r="D144" s="403">
        <v>3.2</v>
      </c>
      <c r="E144" s="297">
        <v>1.4300000000000002</v>
      </c>
      <c r="F144" s="405">
        <v>0.28599999999999998</v>
      </c>
      <c r="G144" s="406"/>
      <c r="H144" s="228"/>
      <c r="I144" s="228"/>
      <c r="J144" s="298">
        <f t="shared" si="15"/>
        <v>0</v>
      </c>
      <c r="K144" s="282">
        <f t="shared" si="22"/>
        <v>0</v>
      </c>
      <c r="L144" s="282">
        <f t="shared" si="23"/>
        <v>0</v>
      </c>
      <c r="M144" s="299">
        <f t="shared" si="16"/>
        <v>0</v>
      </c>
      <c r="N144" s="284">
        <f>D144*H144</f>
        <v>0</v>
      </c>
      <c r="O144" s="284">
        <f>D144*I144</f>
        <v>0</v>
      </c>
      <c r="P144" s="300">
        <f t="shared" si="17"/>
        <v>0</v>
      </c>
      <c r="Q144" s="234" t="s">
        <v>199</v>
      </c>
      <c r="R144" s="235"/>
      <c r="S144" s="226">
        <f t="shared" si="21"/>
        <v>0</v>
      </c>
    </row>
    <row r="145" spans="2:19">
      <c r="B145" s="397"/>
      <c r="C145" s="419"/>
      <c r="D145" s="420"/>
      <c r="E145" s="227">
        <v>2.2000000000000002</v>
      </c>
      <c r="F145" s="417">
        <v>0.44</v>
      </c>
      <c r="G145" s="418"/>
      <c r="H145" s="228"/>
      <c r="I145" s="228"/>
      <c r="J145" s="243">
        <f t="shared" si="15"/>
        <v>0</v>
      </c>
      <c r="K145" s="230">
        <f t="shared" si="22"/>
        <v>0</v>
      </c>
      <c r="L145" s="230">
        <f t="shared" si="23"/>
        <v>0</v>
      </c>
      <c r="M145" s="244">
        <f t="shared" si="16"/>
        <v>0</v>
      </c>
      <c r="N145" s="232">
        <f>D144*H145</f>
        <v>0</v>
      </c>
      <c r="O145" s="232">
        <f>D144*I145</f>
        <v>0</v>
      </c>
      <c r="P145" s="245">
        <f t="shared" si="17"/>
        <v>0</v>
      </c>
      <c r="Q145" s="234"/>
      <c r="R145" s="235" t="s">
        <v>199</v>
      </c>
      <c r="S145" s="226">
        <f t="shared" si="21"/>
        <v>0</v>
      </c>
    </row>
    <row r="146" spans="2:19">
      <c r="B146" s="397"/>
      <c r="C146" s="401">
        <v>112</v>
      </c>
      <c r="D146" s="403">
        <v>4</v>
      </c>
      <c r="E146" s="297">
        <v>1.6500000000000001</v>
      </c>
      <c r="F146" s="405">
        <v>0.33</v>
      </c>
      <c r="G146" s="406"/>
      <c r="H146" s="228"/>
      <c r="I146" s="228"/>
      <c r="J146" s="298">
        <f t="shared" si="15"/>
        <v>0</v>
      </c>
      <c r="K146" s="282">
        <f t="shared" si="22"/>
        <v>0</v>
      </c>
      <c r="L146" s="282">
        <f t="shared" si="23"/>
        <v>0</v>
      </c>
      <c r="M146" s="299">
        <f t="shared" si="16"/>
        <v>0</v>
      </c>
      <c r="N146" s="284">
        <f>D146*H146</f>
        <v>0</v>
      </c>
      <c r="O146" s="284">
        <f>D146*I146</f>
        <v>0</v>
      </c>
      <c r="P146" s="300">
        <f t="shared" si="17"/>
        <v>0</v>
      </c>
      <c r="Q146" s="234" t="s">
        <v>199</v>
      </c>
      <c r="R146" s="235"/>
      <c r="S146" s="259"/>
    </row>
    <row r="147" spans="2:19">
      <c r="B147" s="397"/>
      <c r="C147" s="419"/>
      <c r="D147" s="420"/>
      <c r="E147" s="227">
        <v>2.75</v>
      </c>
      <c r="F147" s="417">
        <v>0.55000000000000004</v>
      </c>
      <c r="G147" s="418"/>
      <c r="H147" s="228"/>
      <c r="I147" s="228"/>
      <c r="J147" s="243">
        <f t="shared" si="15"/>
        <v>0</v>
      </c>
      <c r="K147" s="230">
        <f t="shared" si="22"/>
        <v>0</v>
      </c>
      <c r="L147" s="230">
        <f t="shared" si="23"/>
        <v>0</v>
      </c>
      <c r="M147" s="244">
        <f t="shared" si="16"/>
        <v>0</v>
      </c>
      <c r="N147" s="232">
        <f>D146*H147</f>
        <v>0</v>
      </c>
      <c r="O147" s="232">
        <f>D146*I147</f>
        <v>0</v>
      </c>
      <c r="P147" s="245">
        <f t="shared" si="17"/>
        <v>0</v>
      </c>
      <c r="Q147" s="234"/>
      <c r="R147" s="235" t="s">
        <v>199</v>
      </c>
      <c r="S147" s="259"/>
    </row>
    <row r="148" spans="2:19">
      <c r="B148" s="397"/>
      <c r="C148" s="401">
        <v>140</v>
      </c>
      <c r="D148" s="403">
        <v>5</v>
      </c>
      <c r="E148" s="297">
        <v>1.87</v>
      </c>
      <c r="F148" s="405">
        <v>0.374</v>
      </c>
      <c r="G148" s="406"/>
      <c r="H148" s="228"/>
      <c r="I148" s="228"/>
      <c r="J148" s="298">
        <f t="shared" si="15"/>
        <v>0</v>
      </c>
      <c r="K148" s="282">
        <f t="shared" si="22"/>
        <v>0</v>
      </c>
      <c r="L148" s="282">
        <f t="shared" si="23"/>
        <v>0</v>
      </c>
      <c r="M148" s="299">
        <f t="shared" si="16"/>
        <v>0</v>
      </c>
      <c r="N148" s="284">
        <f>D148*H148</f>
        <v>0</v>
      </c>
      <c r="O148" s="284">
        <f>D148*I148</f>
        <v>0</v>
      </c>
      <c r="P148" s="300">
        <f t="shared" si="17"/>
        <v>0</v>
      </c>
      <c r="Q148" s="234" t="s">
        <v>199</v>
      </c>
      <c r="R148" s="235"/>
      <c r="S148" s="259"/>
    </row>
    <row r="149" spans="2:19">
      <c r="B149" s="427"/>
      <c r="C149" s="421"/>
      <c r="D149" s="420"/>
      <c r="E149" s="227">
        <v>2.75</v>
      </c>
      <c r="F149" s="417">
        <v>0.55000000000000004</v>
      </c>
      <c r="G149" s="418"/>
      <c r="H149" s="228"/>
      <c r="I149" s="228"/>
      <c r="J149" s="243">
        <f t="shared" si="15"/>
        <v>0</v>
      </c>
      <c r="K149" s="230">
        <f t="shared" si="22"/>
        <v>0</v>
      </c>
      <c r="L149" s="230">
        <f t="shared" si="23"/>
        <v>0</v>
      </c>
      <c r="M149" s="244">
        <f t="shared" si="16"/>
        <v>0</v>
      </c>
      <c r="N149" s="232">
        <f>D148*H149</f>
        <v>0</v>
      </c>
      <c r="O149" s="232">
        <f>D148*I149</f>
        <v>0</v>
      </c>
      <c r="P149" s="245">
        <f t="shared" si="17"/>
        <v>0</v>
      </c>
      <c r="Q149" s="234"/>
      <c r="R149" s="235" t="s">
        <v>199</v>
      </c>
      <c r="S149" s="259"/>
    </row>
    <row r="150" spans="2:19">
      <c r="B150" s="427"/>
      <c r="C150" s="401">
        <v>160</v>
      </c>
      <c r="D150" s="403">
        <v>6</v>
      </c>
      <c r="E150" s="297">
        <v>1.87</v>
      </c>
      <c r="F150" s="405">
        <v>0.374</v>
      </c>
      <c r="G150" s="406"/>
      <c r="H150" s="228"/>
      <c r="I150" s="228"/>
      <c r="J150" s="298">
        <f t="shared" si="15"/>
        <v>0</v>
      </c>
      <c r="K150" s="282">
        <f t="shared" si="22"/>
        <v>0</v>
      </c>
      <c r="L150" s="282">
        <f t="shared" si="23"/>
        <v>0</v>
      </c>
      <c r="M150" s="299">
        <f t="shared" si="16"/>
        <v>0</v>
      </c>
      <c r="N150" s="284">
        <f>D150*H150</f>
        <v>0</v>
      </c>
      <c r="O150" s="284">
        <f>D150*I150</f>
        <v>0</v>
      </c>
      <c r="P150" s="300">
        <f t="shared" si="17"/>
        <v>0</v>
      </c>
      <c r="Q150" s="234" t="s">
        <v>199</v>
      </c>
      <c r="R150" s="235"/>
      <c r="S150" s="259"/>
    </row>
    <row r="151" spans="2:19" ht="13.5" thickBot="1">
      <c r="B151" s="410"/>
      <c r="C151" s="402"/>
      <c r="D151" s="404"/>
      <c r="E151" s="269">
        <v>2.75</v>
      </c>
      <c r="F151" s="407">
        <v>0.55000000000000004</v>
      </c>
      <c r="G151" s="408"/>
      <c r="H151" s="263"/>
      <c r="I151" s="263"/>
      <c r="J151" s="264">
        <f t="shared" si="15"/>
        <v>0</v>
      </c>
      <c r="K151" s="265">
        <f t="shared" si="22"/>
        <v>0</v>
      </c>
      <c r="L151" s="265">
        <f t="shared" si="23"/>
        <v>0</v>
      </c>
      <c r="M151" s="266">
        <f t="shared" si="16"/>
        <v>0</v>
      </c>
      <c r="N151" s="267">
        <f>D150*H151</f>
        <v>0</v>
      </c>
      <c r="O151" s="267">
        <f>D150*I151</f>
        <v>0</v>
      </c>
      <c r="P151" s="268">
        <f t="shared" si="17"/>
        <v>0</v>
      </c>
      <c r="Q151" s="216"/>
      <c r="R151" s="217" t="s">
        <v>199</v>
      </c>
      <c r="S151" s="259"/>
    </row>
    <row r="152" spans="2:19">
      <c r="B152" s="409" t="s">
        <v>205</v>
      </c>
      <c r="C152" s="322">
        <v>28</v>
      </c>
      <c r="D152" s="209">
        <v>1</v>
      </c>
      <c r="E152" s="323">
        <v>0.25</v>
      </c>
      <c r="F152" s="411">
        <f>E152*200/1000</f>
        <v>0.05</v>
      </c>
      <c r="G152" s="412"/>
      <c r="H152" s="220"/>
      <c r="I152" s="220"/>
      <c r="J152" s="294">
        <f>H152+I152</f>
        <v>0</v>
      </c>
      <c r="K152" s="272">
        <f t="shared" si="22"/>
        <v>0</v>
      </c>
      <c r="L152" s="272">
        <f t="shared" si="23"/>
        <v>0</v>
      </c>
      <c r="M152" s="295">
        <f>K152+L152</f>
        <v>0</v>
      </c>
      <c r="N152" s="274">
        <f>D152*H152</f>
        <v>0</v>
      </c>
      <c r="O152" s="274">
        <f>D152*I152</f>
        <v>0</v>
      </c>
      <c r="P152" s="296">
        <f t="shared" si="17"/>
        <v>0</v>
      </c>
      <c r="Q152" s="210" t="s">
        <v>199</v>
      </c>
      <c r="R152" s="211"/>
      <c r="S152" s="226">
        <f>IF(J152&gt;0,1,0)</f>
        <v>0</v>
      </c>
    </row>
    <row r="153" spans="2:19">
      <c r="B153" s="397"/>
      <c r="C153" s="321">
        <v>36</v>
      </c>
      <c r="D153" s="236">
        <v>1.3</v>
      </c>
      <c r="E153" s="324">
        <v>0.3</v>
      </c>
      <c r="F153" s="413">
        <f>E153*200/1000</f>
        <v>0.06</v>
      </c>
      <c r="G153" s="414"/>
      <c r="H153" s="228"/>
      <c r="I153" s="228"/>
      <c r="J153" s="298">
        <f>H153+I153</f>
        <v>0</v>
      </c>
      <c r="K153" s="282">
        <f t="shared" si="22"/>
        <v>0</v>
      </c>
      <c r="L153" s="282">
        <f t="shared" si="23"/>
        <v>0</v>
      </c>
      <c r="M153" s="299">
        <f>K153+L153</f>
        <v>0</v>
      </c>
      <c r="N153" s="284">
        <f>D153*H153</f>
        <v>0</v>
      </c>
      <c r="O153" s="284">
        <f>D153*I153</f>
        <v>0</v>
      </c>
      <c r="P153" s="300">
        <f t="shared" si="17"/>
        <v>0</v>
      </c>
      <c r="Q153" s="234" t="s">
        <v>199</v>
      </c>
      <c r="R153" s="235"/>
      <c r="S153" s="226">
        <f>IF(J153&gt;0,1,0)</f>
        <v>0</v>
      </c>
    </row>
    <row r="154" spans="2:19">
      <c r="B154" s="397"/>
      <c r="C154" s="321">
        <v>45</v>
      </c>
      <c r="D154" s="236">
        <v>1.6</v>
      </c>
      <c r="E154" s="324">
        <v>0.35000000000000003</v>
      </c>
      <c r="F154" s="413">
        <f>E154*200/1000</f>
        <v>7.0000000000000007E-2</v>
      </c>
      <c r="G154" s="414"/>
      <c r="H154" s="228"/>
      <c r="I154" s="228"/>
      <c r="J154" s="298">
        <f>H154+I154</f>
        <v>0</v>
      </c>
      <c r="K154" s="282">
        <f t="shared" si="22"/>
        <v>0</v>
      </c>
      <c r="L154" s="282">
        <f t="shared" si="23"/>
        <v>0</v>
      </c>
      <c r="M154" s="299">
        <f>K154+L154</f>
        <v>0</v>
      </c>
      <c r="N154" s="284">
        <f>D154*H154</f>
        <v>0</v>
      </c>
      <c r="O154" s="284">
        <f>D154*I154</f>
        <v>0</v>
      </c>
      <c r="P154" s="300">
        <f t="shared" si="17"/>
        <v>0</v>
      </c>
      <c r="Q154" s="234" t="s">
        <v>199</v>
      </c>
      <c r="R154" s="235"/>
      <c r="S154" s="226">
        <f>IF(J154&gt;0,1,0)</f>
        <v>0</v>
      </c>
    </row>
    <row r="155" spans="2:19" ht="13.5" customHeight="1">
      <c r="B155" s="397"/>
      <c r="C155" s="321">
        <v>56</v>
      </c>
      <c r="D155" s="236">
        <v>2</v>
      </c>
      <c r="E155" s="324">
        <v>0.37999999999999995</v>
      </c>
      <c r="F155" s="413">
        <f>E155*200/1000</f>
        <v>7.5999999999999984E-2</v>
      </c>
      <c r="G155" s="414"/>
      <c r="H155" s="228"/>
      <c r="I155" s="228"/>
      <c r="J155" s="298">
        <f>H155+I155</f>
        <v>0</v>
      </c>
      <c r="K155" s="282">
        <f t="shared" si="22"/>
        <v>0</v>
      </c>
      <c r="L155" s="282">
        <f t="shared" si="23"/>
        <v>0</v>
      </c>
      <c r="M155" s="299">
        <f>K155+L155</f>
        <v>0</v>
      </c>
      <c r="N155" s="284">
        <f>D155*H155</f>
        <v>0</v>
      </c>
      <c r="O155" s="284">
        <f>D155*I155</f>
        <v>0</v>
      </c>
      <c r="P155" s="300">
        <f t="shared" si="17"/>
        <v>0</v>
      </c>
      <c r="Q155" s="234" t="s">
        <v>199</v>
      </c>
      <c r="R155" s="235"/>
      <c r="S155" s="226">
        <f>IF(J155&gt;0,1,0)</f>
        <v>0</v>
      </c>
    </row>
    <row r="156" spans="2:19" ht="13.5" customHeight="1" thickBot="1">
      <c r="B156" s="410"/>
      <c r="C156" s="325">
        <v>71</v>
      </c>
      <c r="D156" s="213">
        <v>2.5</v>
      </c>
      <c r="E156" s="326">
        <v>0.53999999999999992</v>
      </c>
      <c r="F156" s="415">
        <f>E156*200/1000</f>
        <v>0.10799999999999998</v>
      </c>
      <c r="G156" s="416"/>
      <c r="H156" s="263"/>
      <c r="I156" s="263"/>
      <c r="J156" s="327">
        <f>H156+I156</f>
        <v>0</v>
      </c>
      <c r="K156" s="328">
        <f t="shared" si="22"/>
        <v>0</v>
      </c>
      <c r="L156" s="328">
        <f t="shared" si="23"/>
        <v>0</v>
      </c>
      <c r="M156" s="329">
        <f>K156+L156</f>
        <v>0</v>
      </c>
      <c r="N156" s="330">
        <f>D156*H156</f>
        <v>0</v>
      </c>
      <c r="O156" s="330">
        <f>D156*I156</f>
        <v>0</v>
      </c>
      <c r="P156" s="331">
        <f t="shared" si="17"/>
        <v>0</v>
      </c>
      <c r="Q156" s="216" t="s">
        <v>199</v>
      </c>
      <c r="R156" s="217"/>
      <c r="S156" s="226">
        <f>IF(J156&gt;0,1,0)</f>
        <v>0</v>
      </c>
    </row>
    <row r="157" spans="2:19">
      <c r="B157" s="206"/>
      <c r="C157" s="206"/>
      <c r="D157" s="206"/>
      <c r="E157" s="206"/>
      <c r="F157" s="206"/>
      <c r="G157" s="332"/>
      <c r="H157" s="333">
        <f t="shared" ref="H157:P157" si="24">SUM(H14:H156)</f>
        <v>4</v>
      </c>
      <c r="I157" s="333">
        <f t="shared" si="24"/>
        <v>1</v>
      </c>
      <c r="J157" s="333">
        <f t="shared" si="24"/>
        <v>5</v>
      </c>
      <c r="K157" s="332">
        <f t="shared" si="24"/>
        <v>0.74399999999999999</v>
      </c>
      <c r="L157" s="332">
        <f t="shared" si="24"/>
        <v>0.186</v>
      </c>
      <c r="M157" s="334">
        <f t="shared" si="24"/>
        <v>0.92999999999999994</v>
      </c>
      <c r="N157" s="335">
        <f t="shared" si="24"/>
        <v>20</v>
      </c>
      <c r="O157" s="335">
        <f t="shared" si="24"/>
        <v>5</v>
      </c>
      <c r="P157" s="335">
        <f t="shared" si="24"/>
        <v>25</v>
      </c>
      <c r="Q157" s="208"/>
      <c r="R157" s="208"/>
      <c r="S157" s="226">
        <f>SUM(S14:S156)</f>
        <v>0</v>
      </c>
    </row>
    <row r="158" spans="2:19">
      <c r="B158" s="206"/>
      <c r="C158" s="206"/>
      <c r="D158" s="206"/>
      <c r="E158" s="206"/>
      <c r="F158" s="206"/>
      <c r="G158" s="332"/>
      <c r="H158" s="332"/>
      <c r="I158" s="332"/>
      <c r="J158" s="333"/>
      <c r="K158" s="334"/>
      <c r="L158" s="334"/>
      <c r="M158" s="336"/>
      <c r="N158" s="337">
        <f>N157/20</f>
        <v>1</v>
      </c>
      <c r="O158" s="208"/>
      <c r="P158" s="337">
        <f>P157/20</f>
        <v>1.25</v>
      </c>
      <c r="Q158" s="208"/>
    </row>
    <row r="159" spans="2:19" ht="13.5" thickBot="1">
      <c r="B159" s="206"/>
      <c r="C159" s="206"/>
      <c r="D159" s="333"/>
      <c r="E159" s="333"/>
      <c r="F159" s="208"/>
      <c r="G159" s="208"/>
      <c r="H159" s="208"/>
      <c r="I159" s="208"/>
      <c r="J159" s="333"/>
      <c r="K159" s="336"/>
      <c r="L159" s="336"/>
      <c r="M159" s="336"/>
      <c r="N159" s="336"/>
      <c r="O159" s="208"/>
      <c r="P159" s="208"/>
      <c r="Q159" s="208"/>
      <c r="R159" s="208"/>
      <c r="S159" s="208"/>
    </row>
    <row r="160" spans="2:19">
      <c r="B160" s="206"/>
      <c r="C160" s="206"/>
      <c r="D160" s="333"/>
      <c r="E160" s="333"/>
      <c r="F160" s="208"/>
      <c r="G160" s="208"/>
      <c r="H160" s="379" t="s">
        <v>189</v>
      </c>
      <c r="I160" s="382" t="s">
        <v>206</v>
      </c>
      <c r="J160" s="383"/>
      <c r="K160" s="388" t="s">
        <v>207</v>
      </c>
      <c r="L160" s="389"/>
      <c r="M160" s="389"/>
      <c r="N160" s="389"/>
      <c r="O160" s="390"/>
      <c r="P160" s="391" t="s">
        <v>208</v>
      </c>
      <c r="Q160" s="392"/>
      <c r="R160" s="393"/>
      <c r="S160" s="208"/>
    </row>
    <row r="161" spans="2:31" ht="15" customHeight="1">
      <c r="B161" s="206"/>
      <c r="C161" s="206"/>
      <c r="D161" s="333"/>
      <c r="E161" s="333"/>
      <c r="F161" s="208"/>
      <c r="G161" s="208"/>
      <c r="H161" s="380"/>
      <c r="I161" s="384"/>
      <c r="J161" s="385"/>
      <c r="K161" s="397" t="s">
        <v>209</v>
      </c>
      <c r="L161" s="398"/>
      <c r="M161" s="398" t="s">
        <v>210</v>
      </c>
      <c r="N161" s="398"/>
      <c r="O161" s="399" t="s">
        <v>211</v>
      </c>
      <c r="P161" s="394"/>
      <c r="Q161" s="395"/>
      <c r="R161" s="396"/>
    </row>
    <row r="162" spans="2:31" ht="15" customHeight="1" thickBot="1">
      <c r="B162" s="206"/>
      <c r="C162" s="206"/>
      <c r="D162" s="333"/>
      <c r="E162" s="333"/>
      <c r="F162" s="208"/>
      <c r="G162" s="208"/>
      <c r="H162" s="381"/>
      <c r="I162" s="386"/>
      <c r="J162" s="387"/>
      <c r="K162" s="338" t="s">
        <v>212</v>
      </c>
      <c r="L162" s="339" t="s">
        <v>213</v>
      </c>
      <c r="M162" s="246" t="s">
        <v>212</v>
      </c>
      <c r="N162" s="339" t="s">
        <v>213</v>
      </c>
      <c r="O162" s="400"/>
      <c r="P162" s="394"/>
      <c r="Q162" s="395"/>
      <c r="R162" s="396"/>
    </row>
    <row r="163" spans="2:31" ht="21" customHeight="1" thickBot="1">
      <c r="B163" s="369" t="s">
        <v>214</v>
      </c>
      <c r="C163" s="370"/>
      <c r="D163" s="370"/>
      <c r="E163" s="370"/>
      <c r="F163" s="370"/>
      <c r="G163" s="371"/>
      <c r="H163" s="340" t="str">
        <f>IF(J157&gt;12,"×","〇")</f>
        <v>〇</v>
      </c>
      <c r="I163" s="369" t="str">
        <f>IF(M157&gt;2.8,"×","〇")</f>
        <v>〇</v>
      </c>
      <c r="J163" s="371"/>
      <c r="K163" s="341" t="str">
        <f>IF(S157=0,IF(P158&lt;0.5,"×","〇"),IF(P158&lt;0.8,"×","〇"))</f>
        <v>〇</v>
      </c>
      <c r="L163" s="342" t="str">
        <f>IF(P158&gt;2,"×","〇")</f>
        <v>〇</v>
      </c>
      <c r="M163" s="343" t="str">
        <f>IF(S157=0,IF(P158&lt;0.5,"×","〇"),IF(P158&lt;0.8,"×","〇"))</f>
        <v>〇</v>
      </c>
      <c r="N163" s="342" t="str">
        <f>IF(N158&gt;1.3,"×","〇")</f>
        <v>〇</v>
      </c>
      <c r="O163" s="344" t="str">
        <f>IF(AND(H163="〇",I163="〇",K163="〇",L163="〇",M163="〇",N163="〇"),"〇","×")</f>
        <v>〇</v>
      </c>
      <c r="P163" s="372">
        <f>IF(O163="×","－",M172)</f>
        <v>1.7999999999999998</v>
      </c>
      <c r="Q163" s="373"/>
      <c r="R163" s="374"/>
    </row>
    <row r="164" spans="2:31">
      <c r="B164" s="206"/>
      <c r="C164" s="206"/>
      <c r="D164" s="206"/>
      <c r="E164" s="206"/>
      <c r="F164" s="206"/>
      <c r="G164" s="206"/>
      <c r="H164" s="206"/>
      <c r="I164" s="206"/>
      <c r="J164" s="206"/>
      <c r="K164" s="206"/>
      <c r="L164" s="206"/>
      <c r="M164" s="206"/>
      <c r="N164" s="206"/>
      <c r="O164" s="208"/>
      <c r="P164" s="208"/>
      <c r="Q164" s="208"/>
      <c r="T164" s="345"/>
      <c r="U164" s="200"/>
      <c r="V164" s="200"/>
      <c r="W164" s="200"/>
      <c r="X164" s="346"/>
      <c r="Y164" s="346"/>
      <c r="Z164" s="346"/>
      <c r="AA164" s="346"/>
      <c r="AB164" s="346"/>
      <c r="AC164" s="346"/>
      <c r="AD164" s="346"/>
      <c r="AE164" s="346"/>
    </row>
    <row r="165" spans="2:31" ht="13.5" thickBot="1">
      <c r="B165" s="206" t="s">
        <v>215</v>
      </c>
      <c r="C165" s="206"/>
      <c r="D165" s="206"/>
      <c r="E165" s="206"/>
      <c r="F165" s="206"/>
      <c r="G165" s="206"/>
      <c r="H165" s="206"/>
      <c r="I165" s="206"/>
      <c r="J165" s="206"/>
      <c r="K165" s="206"/>
      <c r="L165" s="206"/>
      <c r="M165" s="206"/>
      <c r="N165" s="206"/>
      <c r="O165" s="208"/>
      <c r="P165" s="208"/>
      <c r="Q165" s="208"/>
      <c r="T165" s="345"/>
      <c r="U165" s="346"/>
      <c r="V165" s="200"/>
      <c r="W165" s="200"/>
      <c r="X165" s="200"/>
      <c r="Y165" s="200"/>
      <c r="Z165" s="200"/>
      <c r="AA165" s="200"/>
      <c r="AB165" s="346"/>
      <c r="AC165" s="346"/>
      <c r="AD165" s="346"/>
      <c r="AE165" s="346"/>
    </row>
    <row r="166" spans="2:31">
      <c r="B166" s="375" t="s">
        <v>216</v>
      </c>
      <c r="C166" s="376"/>
      <c r="D166" s="377"/>
      <c r="E166" s="347"/>
      <c r="F166" s="206"/>
      <c r="K166" s="348" t="s">
        <v>217</v>
      </c>
      <c r="L166" s="349"/>
      <c r="M166" s="206"/>
      <c r="N166" s="206"/>
      <c r="O166" s="208"/>
      <c r="P166" s="208"/>
      <c r="Q166" s="208"/>
      <c r="T166" s="345"/>
      <c r="U166" s="346"/>
      <c r="V166" s="346"/>
      <c r="W166" s="346"/>
      <c r="X166" s="346"/>
      <c r="Y166" s="346"/>
      <c r="Z166" s="346"/>
      <c r="AA166" s="200"/>
      <c r="AB166" s="346"/>
      <c r="AC166" s="200"/>
      <c r="AD166" s="200"/>
      <c r="AE166" s="346"/>
    </row>
    <row r="167" spans="2:31" ht="13.5" thickBot="1">
      <c r="B167" s="350">
        <v>1</v>
      </c>
      <c r="C167" s="351"/>
      <c r="D167" s="352" t="s">
        <v>218</v>
      </c>
      <c r="E167" s="353"/>
      <c r="F167" s="206"/>
      <c r="K167" s="354">
        <f>IF(I163="×","-",(P163-B167)*1000/100)</f>
        <v>7.9999999999999973</v>
      </c>
      <c r="L167" s="352" t="s">
        <v>219</v>
      </c>
      <c r="M167" s="206"/>
      <c r="N167" s="206"/>
      <c r="O167" s="208"/>
      <c r="P167" s="208"/>
      <c r="Q167" s="208"/>
      <c r="T167" s="345"/>
      <c r="U167" s="346"/>
      <c r="V167" s="200"/>
      <c r="W167" s="200"/>
      <c r="X167" s="200"/>
      <c r="Y167" s="200"/>
      <c r="Z167" s="200"/>
      <c r="AA167" s="346"/>
      <c r="AB167" s="346"/>
      <c r="AC167" s="346"/>
      <c r="AD167" s="346"/>
      <c r="AE167" s="346"/>
    </row>
    <row r="168" spans="2:31">
      <c r="B168" s="206" t="s">
        <v>220</v>
      </c>
      <c r="C168" s="206"/>
      <c r="D168" s="206"/>
      <c r="E168" s="206"/>
      <c r="F168" s="206"/>
      <c r="G168" s="206"/>
      <c r="H168" s="206"/>
      <c r="I168" s="206"/>
      <c r="J168" s="206"/>
      <c r="K168" s="206" t="s">
        <v>221</v>
      </c>
      <c r="L168" s="206"/>
      <c r="M168" s="206"/>
      <c r="N168" s="206"/>
      <c r="O168" s="208"/>
      <c r="P168" s="208"/>
      <c r="Q168" s="208"/>
      <c r="T168" s="345"/>
      <c r="U168" s="346"/>
      <c r="V168" s="346"/>
      <c r="W168" s="346"/>
      <c r="X168" s="346"/>
      <c r="Y168" s="346"/>
      <c r="Z168" s="346"/>
      <c r="AA168" s="200"/>
      <c r="AB168" s="346"/>
      <c r="AC168" s="200"/>
      <c r="AD168" s="200"/>
      <c r="AE168" s="346"/>
    </row>
    <row r="169" spans="2:31" ht="15" customHeight="1">
      <c r="B169" s="206"/>
      <c r="C169" s="206"/>
      <c r="D169" s="206"/>
      <c r="E169" s="206"/>
      <c r="F169" s="206"/>
      <c r="G169" s="206"/>
      <c r="H169" s="206"/>
      <c r="I169" s="206"/>
      <c r="J169" s="206"/>
      <c r="K169" s="206"/>
      <c r="L169" s="206"/>
      <c r="M169" s="206"/>
      <c r="N169" s="206"/>
      <c r="O169" s="208"/>
      <c r="P169" s="208"/>
      <c r="Q169" s="208"/>
    </row>
    <row r="170" spans="2:31" ht="15" customHeight="1" thickBot="1">
      <c r="B170" s="206"/>
      <c r="C170" s="206"/>
      <c r="D170" s="206"/>
      <c r="E170" s="206"/>
      <c r="F170" s="206"/>
      <c r="G170" s="206" t="s">
        <v>222</v>
      </c>
      <c r="H170" s="206"/>
      <c r="I170" s="206"/>
      <c r="J170" s="206" t="s">
        <v>223</v>
      </c>
      <c r="K170" s="206"/>
      <c r="L170" s="208"/>
      <c r="M170" s="208" t="s">
        <v>223</v>
      </c>
      <c r="N170" s="208"/>
    </row>
    <row r="171" spans="2:31" ht="15" customHeight="1">
      <c r="B171" s="355"/>
      <c r="C171" s="356"/>
      <c r="D171" s="357"/>
      <c r="E171" s="358"/>
      <c r="F171" s="378"/>
      <c r="G171" s="355"/>
      <c r="H171" s="357"/>
      <c r="I171" s="378" t="s">
        <v>224</v>
      </c>
      <c r="J171" s="355" t="s">
        <v>225</v>
      </c>
      <c r="K171" s="357"/>
      <c r="L171" s="378" t="s">
        <v>226</v>
      </c>
      <c r="M171" s="359" t="s">
        <v>227</v>
      </c>
      <c r="N171" s="360"/>
    </row>
    <row r="172" spans="2:31" ht="15" customHeight="1" thickBot="1">
      <c r="B172" s="361"/>
      <c r="C172" s="362"/>
      <c r="D172" s="363"/>
      <c r="E172" s="358"/>
      <c r="F172" s="378"/>
      <c r="G172" s="361">
        <v>2.8</v>
      </c>
      <c r="H172" s="363" t="s">
        <v>218</v>
      </c>
      <c r="I172" s="378"/>
      <c r="J172" s="364">
        <f>ROUNDUP(M157,1)</f>
        <v>1</v>
      </c>
      <c r="K172" s="363" t="s">
        <v>218</v>
      </c>
      <c r="L172" s="378"/>
      <c r="M172" s="365">
        <f>G172-J172</f>
        <v>1.7999999999999998</v>
      </c>
      <c r="N172" s="366" t="s">
        <v>218</v>
      </c>
    </row>
    <row r="173" spans="2:31" ht="15" customHeight="1">
      <c r="B173" s="206"/>
      <c r="C173" s="206"/>
      <c r="D173" s="206"/>
      <c r="E173" s="206"/>
      <c r="F173" s="206"/>
      <c r="G173" s="206"/>
      <c r="H173" s="206"/>
      <c r="I173" s="206"/>
      <c r="J173" s="206"/>
      <c r="K173" s="206"/>
      <c r="L173" s="208"/>
      <c r="M173" s="367" t="s">
        <v>228</v>
      </c>
    </row>
    <row r="174" spans="2:31" ht="15" customHeight="1">
      <c r="B174" s="206"/>
      <c r="C174" s="206"/>
      <c r="D174" s="206"/>
      <c r="E174" s="206"/>
      <c r="F174" s="206"/>
      <c r="G174" s="206"/>
      <c r="H174" s="206"/>
      <c r="I174" s="206"/>
      <c r="J174" s="206"/>
      <c r="K174" s="206"/>
      <c r="L174" s="206"/>
      <c r="M174" s="206"/>
      <c r="N174" s="208"/>
      <c r="O174" s="208"/>
      <c r="P174" s="208"/>
      <c r="Q174" s="199"/>
    </row>
    <row r="175" spans="2:31" ht="15" customHeight="1">
      <c r="B175" s="206"/>
      <c r="C175" s="206"/>
      <c r="D175" s="206"/>
      <c r="E175" s="206"/>
      <c r="F175" s="206"/>
      <c r="G175" s="206"/>
      <c r="H175" s="206"/>
      <c r="I175" s="206"/>
      <c r="J175" s="206"/>
      <c r="K175" s="206"/>
      <c r="L175" s="206"/>
      <c r="M175" s="206"/>
      <c r="N175" s="206"/>
      <c r="O175" s="208"/>
      <c r="P175" s="208"/>
      <c r="Q175" s="208"/>
    </row>
    <row r="176" spans="2:31">
      <c r="B176" s="206"/>
      <c r="C176" s="206"/>
      <c r="D176" s="206"/>
      <c r="E176" s="206"/>
      <c r="F176" s="206"/>
      <c r="G176" s="206"/>
      <c r="H176" s="206"/>
      <c r="I176" s="206"/>
      <c r="J176" s="206"/>
      <c r="K176" s="206"/>
      <c r="L176" s="206"/>
      <c r="M176" s="206"/>
      <c r="N176" s="206"/>
      <c r="O176" s="208"/>
      <c r="P176" s="208"/>
      <c r="Q176" s="208"/>
    </row>
    <row r="177" spans="2:17">
      <c r="B177" s="206"/>
      <c r="C177" s="206"/>
      <c r="D177" s="206"/>
      <c r="E177" s="206"/>
      <c r="F177" s="206"/>
      <c r="G177" s="206"/>
      <c r="H177" s="206"/>
      <c r="I177" s="206"/>
      <c r="J177" s="206"/>
      <c r="K177" s="206"/>
      <c r="L177" s="206"/>
      <c r="M177" s="206"/>
      <c r="N177" s="206"/>
      <c r="P177" s="208"/>
      <c r="Q177" s="208"/>
    </row>
    <row r="178" spans="2:17">
      <c r="Q178" s="208"/>
    </row>
  </sheetData>
  <sheetProtection algorithmName="SHA-512" hashValue="Q1OONtBq0/on90mMaSO2g01Vndqtnia5HuMJqOA2hOmmy9U7MwqNjBSysV6vxaRss/ERpPYjzUvgeoRQQwQlcQ==" saltValue="G20ZKgaJIlVkd+As4q/z/Q==" spinCount="100000" sheet="1" objects="1" scenarios="1"/>
  <mergeCells count="317">
    <mergeCell ref="B2:G3"/>
    <mergeCell ref="Q7:Q8"/>
    <mergeCell ref="R7:R8"/>
    <mergeCell ref="B12:B13"/>
    <mergeCell ref="C12:C13"/>
    <mergeCell ref="D12:D13"/>
    <mergeCell ref="E12:E13"/>
    <mergeCell ref="F12:G13"/>
    <mergeCell ref="H12:J12"/>
    <mergeCell ref="K12:M12"/>
    <mergeCell ref="N12:P12"/>
    <mergeCell ref="Q12:R12"/>
    <mergeCell ref="B14:B33"/>
    <mergeCell ref="C14:C15"/>
    <mergeCell ref="D14:D15"/>
    <mergeCell ref="F14:G14"/>
    <mergeCell ref="F15:G15"/>
    <mergeCell ref="C16:C17"/>
    <mergeCell ref="D16:D17"/>
    <mergeCell ref="F16:G16"/>
    <mergeCell ref="C22:C23"/>
    <mergeCell ref="D22:D23"/>
    <mergeCell ref="F22:G22"/>
    <mergeCell ref="F23:G23"/>
    <mergeCell ref="C24:C25"/>
    <mergeCell ref="D24:D25"/>
    <mergeCell ref="F24:G24"/>
    <mergeCell ref="F25:G25"/>
    <mergeCell ref="F17:G17"/>
    <mergeCell ref="C18:C19"/>
    <mergeCell ref="D18:D19"/>
    <mergeCell ref="F18:G18"/>
    <mergeCell ref="F19:G19"/>
    <mergeCell ref="C20:C21"/>
    <mergeCell ref="D20:D21"/>
    <mergeCell ref="F20:G20"/>
    <mergeCell ref="F21:G21"/>
    <mergeCell ref="C30:C31"/>
    <mergeCell ref="D30:D31"/>
    <mergeCell ref="F30:G30"/>
    <mergeCell ref="F31:G31"/>
    <mergeCell ref="C32:C33"/>
    <mergeCell ref="D32:D33"/>
    <mergeCell ref="F32:G32"/>
    <mergeCell ref="F33:G33"/>
    <mergeCell ref="C26:C27"/>
    <mergeCell ref="D26:D27"/>
    <mergeCell ref="F26:G26"/>
    <mergeCell ref="F27:G27"/>
    <mergeCell ref="C28:C29"/>
    <mergeCell ref="D28:D29"/>
    <mergeCell ref="F28:G28"/>
    <mergeCell ref="F29:G29"/>
    <mergeCell ref="D38:D39"/>
    <mergeCell ref="F38:G38"/>
    <mergeCell ref="F39:G39"/>
    <mergeCell ref="C40:C41"/>
    <mergeCell ref="D40:D41"/>
    <mergeCell ref="F40:G40"/>
    <mergeCell ref="F41:G41"/>
    <mergeCell ref="B34:B55"/>
    <mergeCell ref="C34:C35"/>
    <mergeCell ref="D34:D35"/>
    <mergeCell ref="F34:G34"/>
    <mergeCell ref="F35:G35"/>
    <mergeCell ref="C36:C37"/>
    <mergeCell ref="D36:D37"/>
    <mergeCell ref="F36:G36"/>
    <mergeCell ref="F37:G37"/>
    <mergeCell ref="C38:C39"/>
    <mergeCell ref="C46:C47"/>
    <mergeCell ref="D46:D47"/>
    <mergeCell ref="F46:G46"/>
    <mergeCell ref="F47:G47"/>
    <mergeCell ref="C48:C49"/>
    <mergeCell ref="D48:D49"/>
    <mergeCell ref="F48:G48"/>
    <mergeCell ref="F49:G49"/>
    <mergeCell ref="C42:C43"/>
    <mergeCell ref="D42:D43"/>
    <mergeCell ref="F42:G42"/>
    <mergeCell ref="F43:G43"/>
    <mergeCell ref="C44:C45"/>
    <mergeCell ref="D44:D45"/>
    <mergeCell ref="F44:G44"/>
    <mergeCell ref="F45:G45"/>
    <mergeCell ref="C50:C51"/>
    <mergeCell ref="D50:D51"/>
    <mergeCell ref="F50:G50"/>
    <mergeCell ref="F51:G51"/>
    <mergeCell ref="C52:C53"/>
    <mergeCell ref="D52:D53"/>
    <mergeCell ref="F52:G52"/>
    <mergeCell ref="F53:G53"/>
    <mergeCell ref="D58:D59"/>
    <mergeCell ref="F58:G58"/>
    <mergeCell ref="F59:G59"/>
    <mergeCell ref="C54:C55"/>
    <mergeCell ref="D54:D55"/>
    <mergeCell ref="F54:G54"/>
    <mergeCell ref="F55:G55"/>
    <mergeCell ref="B62:B65"/>
    <mergeCell ref="C62:C63"/>
    <mergeCell ref="D62:D63"/>
    <mergeCell ref="F62:G62"/>
    <mergeCell ref="F63:G63"/>
    <mergeCell ref="C64:C65"/>
    <mergeCell ref="D64:D65"/>
    <mergeCell ref="F64:G64"/>
    <mergeCell ref="F65:G65"/>
    <mergeCell ref="B56:B61"/>
    <mergeCell ref="C56:C57"/>
    <mergeCell ref="D56:D57"/>
    <mergeCell ref="F56:G56"/>
    <mergeCell ref="F57:G57"/>
    <mergeCell ref="C58:C59"/>
    <mergeCell ref="C60:C61"/>
    <mergeCell ref="D60:D61"/>
    <mergeCell ref="F60:G60"/>
    <mergeCell ref="F61:G61"/>
    <mergeCell ref="B66:B77"/>
    <mergeCell ref="C66:C67"/>
    <mergeCell ref="D66:D67"/>
    <mergeCell ref="F66:G66"/>
    <mergeCell ref="F67:G67"/>
    <mergeCell ref="C68:C69"/>
    <mergeCell ref="D68:D69"/>
    <mergeCell ref="F68:G68"/>
    <mergeCell ref="F69:G69"/>
    <mergeCell ref="C70:C71"/>
    <mergeCell ref="C74:C75"/>
    <mergeCell ref="D74:D75"/>
    <mergeCell ref="F74:G74"/>
    <mergeCell ref="F75:G75"/>
    <mergeCell ref="C76:C77"/>
    <mergeCell ref="D76:D77"/>
    <mergeCell ref="F76:G76"/>
    <mergeCell ref="F77:G77"/>
    <mergeCell ref="D70:D71"/>
    <mergeCell ref="F70:G70"/>
    <mergeCell ref="F71:G71"/>
    <mergeCell ref="C72:C73"/>
    <mergeCell ref="D72:D73"/>
    <mergeCell ref="F72:G72"/>
    <mergeCell ref="F73:G73"/>
    <mergeCell ref="D82:D83"/>
    <mergeCell ref="F82:G82"/>
    <mergeCell ref="F83:G83"/>
    <mergeCell ref="C84:C85"/>
    <mergeCell ref="D84:D85"/>
    <mergeCell ref="F84:G84"/>
    <mergeCell ref="F85:G85"/>
    <mergeCell ref="B78:B95"/>
    <mergeCell ref="C78:C79"/>
    <mergeCell ref="D78:D79"/>
    <mergeCell ref="F78:G78"/>
    <mergeCell ref="F79:G79"/>
    <mergeCell ref="C80:C81"/>
    <mergeCell ref="D80:D81"/>
    <mergeCell ref="F80:G80"/>
    <mergeCell ref="F81:G81"/>
    <mergeCell ref="C82:C83"/>
    <mergeCell ref="C90:C91"/>
    <mergeCell ref="D90:D91"/>
    <mergeCell ref="F90:G90"/>
    <mergeCell ref="F91:G91"/>
    <mergeCell ref="C92:C93"/>
    <mergeCell ref="D92:D93"/>
    <mergeCell ref="F92:G92"/>
    <mergeCell ref="F93:G93"/>
    <mergeCell ref="C86:C87"/>
    <mergeCell ref="D86:D87"/>
    <mergeCell ref="F86:G86"/>
    <mergeCell ref="F87:G87"/>
    <mergeCell ref="C88:C89"/>
    <mergeCell ref="D88:D89"/>
    <mergeCell ref="F88:G88"/>
    <mergeCell ref="F89:G89"/>
    <mergeCell ref="C94:C95"/>
    <mergeCell ref="D94:D95"/>
    <mergeCell ref="F94:G94"/>
    <mergeCell ref="F95:G95"/>
    <mergeCell ref="B96:B113"/>
    <mergeCell ref="C96:C97"/>
    <mergeCell ref="D96:D97"/>
    <mergeCell ref="F96:G96"/>
    <mergeCell ref="F97:G97"/>
    <mergeCell ref="C98:C99"/>
    <mergeCell ref="C102:C103"/>
    <mergeCell ref="D102:D103"/>
    <mergeCell ref="F102:G102"/>
    <mergeCell ref="F103:G103"/>
    <mergeCell ref="C104:C105"/>
    <mergeCell ref="D104:D105"/>
    <mergeCell ref="F104:G104"/>
    <mergeCell ref="F105:G105"/>
    <mergeCell ref="D98:D99"/>
    <mergeCell ref="F98:G98"/>
    <mergeCell ref="F99:G99"/>
    <mergeCell ref="C100:C101"/>
    <mergeCell ref="D100:D101"/>
    <mergeCell ref="F100:G100"/>
    <mergeCell ref="F101:G101"/>
    <mergeCell ref="C110:C111"/>
    <mergeCell ref="D110:D111"/>
    <mergeCell ref="F110:G110"/>
    <mergeCell ref="F111:G111"/>
    <mergeCell ref="C112:C113"/>
    <mergeCell ref="D112:D113"/>
    <mergeCell ref="F112:G112"/>
    <mergeCell ref="F113:G113"/>
    <mergeCell ref="C106:C107"/>
    <mergeCell ref="D106:D107"/>
    <mergeCell ref="F106:G106"/>
    <mergeCell ref="F107:G107"/>
    <mergeCell ref="C108:C109"/>
    <mergeCell ref="D108:D109"/>
    <mergeCell ref="F108:G108"/>
    <mergeCell ref="F109:G109"/>
    <mergeCell ref="B114:B133"/>
    <mergeCell ref="C114:C115"/>
    <mergeCell ref="D114:D115"/>
    <mergeCell ref="F114:G114"/>
    <mergeCell ref="F115:G115"/>
    <mergeCell ref="C116:C117"/>
    <mergeCell ref="D116:D117"/>
    <mergeCell ref="F116:G116"/>
    <mergeCell ref="F117:G117"/>
    <mergeCell ref="C118:C119"/>
    <mergeCell ref="C122:C123"/>
    <mergeCell ref="D122:D123"/>
    <mergeCell ref="F122:G122"/>
    <mergeCell ref="F123:G123"/>
    <mergeCell ref="C124:C125"/>
    <mergeCell ref="D124:D125"/>
    <mergeCell ref="F124:G124"/>
    <mergeCell ref="F125:G125"/>
    <mergeCell ref="D118:D119"/>
    <mergeCell ref="F118:G118"/>
    <mergeCell ref="F119:G119"/>
    <mergeCell ref="C120:C121"/>
    <mergeCell ref="D120:D121"/>
    <mergeCell ref="F120:G120"/>
    <mergeCell ref="F121:G121"/>
    <mergeCell ref="C130:C131"/>
    <mergeCell ref="D130:D131"/>
    <mergeCell ref="F130:G130"/>
    <mergeCell ref="F131:G131"/>
    <mergeCell ref="C132:C133"/>
    <mergeCell ref="D132:D133"/>
    <mergeCell ref="F132:G132"/>
    <mergeCell ref="F133:G133"/>
    <mergeCell ref="C126:C127"/>
    <mergeCell ref="D126:D127"/>
    <mergeCell ref="F126:G126"/>
    <mergeCell ref="F127:G127"/>
    <mergeCell ref="C128:C129"/>
    <mergeCell ref="D128:D129"/>
    <mergeCell ref="F128:G128"/>
    <mergeCell ref="F129:G129"/>
    <mergeCell ref="D138:D139"/>
    <mergeCell ref="F138:G138"/>
    <mergeCell ref="F139:G139"/>
    <mergeCell ref="C140:C141"/>
    <mergeCell ref="D140:D141"/>
    <mergeCell ref="F140:G140"/>
    <mergeCell ref="F141:G141"/>
    <mergeCell ref="B134:B151"/>
    <mergeCell ref="C134:C135"/>
    <mergeCell ref="D134:D135"/>
    <mergeCell ref="F134:G134"/>
    <mergeCell ref="F135:G135"/>
    <mergeCell ref="C136:C137"/>
    <mergeCell ref="D136:D137"/>
    <mergeCell ref="F136:G136"/>
    <mergeCell ref="F137:G137"/>
    <mergeCell ref="C138:C139"/>
    <mergeCell ref="C146:C147"/>
    <mergeCell ref="D146:D147"/>
    <mergeCell ref="F146:G146"/>
    <mergeCell ref="F147:G147"/>
    <mergeCell ref="C148:C149"/>
    <mergeCell ref="D148:D149"/>
    <mergeCell ref="F148:G148"/>
    <mergeCell ref="F149:G149"/>
    <mergeCell ref="C142:C143"/>
    <mergeCell ref="D142:D143"/>
    <mergeCell ref="F142:G142"/>
    <mergeCell ref="F143:G143"/>
    <mergeCell ref="C144:C145"/>
    <mergeCell ref="D144:D145"/>
    <mergeCell ref="F144:G144"/>
    <mergeCell ref="F145:G145"/>
    <mergeCell ref="C150:C151"/>
    <mergeCell ref="D150:D151"/>
    <mergeCell ref="F150:G150"/>
    <mergeCell ref="F151:G151"/>
    <mergeCell ref="B152:B156"/>
    <mergeCell ref="F152:G152"/>
    <mergeCell ref="F153:G153"/>
    <mergeCell ref="F154:G154"/>
    <mergeCell ref="F155:G155"/>
    <mergeCell ref="F156:G156"/>
    <mergeCell ref="B163:G163"/>
    <mergeCell ref="I163:J163"/>
    <mergeCell ref="P163:R163"/>
    <mergeCell ref="B166:D166"/>
    <mergeCell ref="F171:F172"/>
    <mergeCell ref="I171:I172"/>
    <mergeCell ref="L171:L172"/>
    <mergeCell ref="H160:H162"/>
    <mergeCell ref="I160:J162"/>
    <mergeCell ref="K160:O160"/>
    <mergeCell ref="P160:R162"/>
    <mergeCell ref="K161:L161"/>
    <mergeCell ref="M161:N161"/>
    <mergeCell ref="O161:O162"/>
  </mergeCells>
  <phoneticPr fontId="1"/>
  <dataValidations count="1">
    <dataValidation type="decimal" operator="lessThanOrEqual" allowBlank="1" showInputMessage="1" showErrorMessage="1" error="負荷オーバーです" sqref="B167:C167 IX167:IY167 ST167:SU167 ACP167:ACQ167 AML167:AMM167 AWH167:AWI167 BGD167:BGE167 BPZ167:BQA167 BZV167:BZW167 CJR167:CJS167 CTN167:CTO167 DDJ167:DDK167 DNF167:DNG167 DXB167:DXC167 EGX167:EGY167 EQT167:EQU167 FAP167:FAQ167 FKL167:FKM167 FUH167:FUI167 GED167:GEE167 GNZ167:GOA167 GXV167:GXW167 HHR167:HHS167 HRN167:HRO167 IBJ167:IBK167 ILF167:ILG167 IVB167:IVC167 JEX167:JEY167 JOT167:JOU167 JYP167:JYQ167 KIL167:KIM167 KSH167:KSI167 LCD167:LCE167 LLZ167:LMA167 LVV167:LVW167 MFR167:MFS167 MPN167:MPO167 MZJ167:MZK167 NJF167:NJG167 NTB167:NTC167 OCX167:OCY167 OMT167:OMU167 OWP167:OWQ167 PGL167:PGM167 PQH167:PQI167 QAD167:QAE167 QJZ167:QKA167 QTV167:QTW167 RDR167:RDS167 RNN167:RNO167 RXJ167:RXK167 SHF167:SHG167 SRB167:SRC167 TAX167:TAY167 TKT167:TKU167 TUP167:TUQ167 UEL167:UEM167 UOH167:UOI167 UYD167:UYE167 VHZ167:VIA167 VRV167:VRW167 WBR167:WBS167 WLN167:WLO167 WVJ167:WVK167 B65703:C65703 IX65703:IY65703 ST65703:SU65703 ACP65703:ACQ65703 AML65703:AMM65703 AWH65703:AWI65703 BGD65703:BGE65703 BPZ65703:BQA65703 BZV65703:BZW65703 CJR65703:CJS65703 CTN65703:CTO65703 DDJ65703:DDK65703 DNF65703:DNG65703 DXB65703:DXC65703 EGX65703:EGY65703 EQT65703:EQU65703 FAP65703:FAQ65703 FKL65703:FKM65703 FUH65703:FUI65703 GED65703:GEE65703 GNZ65703:GOA65703 GXV65703:GXW65703 HHR65703:HHS65703 HRN65703:HRO65703 IBJ65703:IBK65703 ILF65703:ILG65703 IVB65703:IVC65703 JEX65703:JEY65703 JOT65703:JOU65703 JYP65703:JYQ65703 KIL65703:KIM65703 KSH65703:KSI65703 LCD65703:LCE65703 LLZ65703:LMA65703 LVV65703:LVW65703 MFR65703:MFS65703 MPN65703:MPO65703 MZJ65703:MZK65703 NJF65703:NJG65703 NTB65703:NTC65703 OCX65703:OCY65703 OMT65703:OMU65703 OWP65703:OWQ65703 PGL65703:PGM65703 PQH65703:PQI65703 QAD65703:QAE65703 QJZ65703:QKA65703 QTV65703:QTW65703 RDR65703:RDS65703 RNN65703:RNO65703 RXJ65703:RXK65703 SHF65703:SHG65703 SRB65703:SRC65703 TAX65703:TAY65703 TKT65703:TKU65703 TUP65703:TUQ65703 UEL65703:UEM65703 UOH65703:UOI65703 UYD65703:UYE65703 VHZ65703:VIA65703 VRV65703:VRW65703 WBR65703:WBS65703 WLN65703:WLO65703 WVJ65703:WVK65703 B131239:C131239 IX131239:IY131239 ST131239:SU131239 ACP131239:ACQ131239 AML131239:AMM131239 AWH131239:AWI131239 BGD131239:BGE131239 BPZ131239:BQA131239 BZV131239:BZW131239 CJR131239:CJS131239 CTN131239:CTO131239 DDJ131239:DDK131239 DNF131239:DNG131239 DXB131239:DXC131239 EGX131239:EGY131239 EQT131239:EQU131239 FAP131239:FAQ131239 FKL131239:FKM131239 FUH131239:FUI131239 GED131239:GEE131239 GNZ131239:GOA131239 GXV131239:GXW131239 HHR131239:HHS131239 HRN131239:HRO131239 IBJ131239:IBK131239 ILF131239:ILG131239 IVB131239:IVC131239 JEX131239:JEY131239 JOT131239:JOU131239 JYP131239:JYQ131239 KIL131239:KIM131239 KSH131239:KSI131239 LCD131239:LCE131239 LLZ131239:LMA131239 LVV131239:LVW131239 MFR131239:MFS131239 MPN131239:MPO131239 MZJ131239:MZK131239 NJF131239:NJG131239 NTB131239:NTC131239 OCX131239:OCY131239 OMT131239:OMU131239 OWP131239:OWQ131239 PGL131239:PGM131239 PQH131239:PQI131239 QAD131239:QAE131239 QJZ131239:QKA131239 QTV131239:QTW131239 RDR131239:RDS131239 RNN131239:RNO131239 RXJ131239:RXK131239 SHF131239:SHG131239 SRB131239:SRC131239 TAX131239:TAY131239 TKT131239:TKU131239 TUP131239:TUQ131239 UEL131239:UEM131239 UOH131239:UOI131239 UYD131239:UYE131239 VHZ131239:VIA131239 VRV131239:VRW131239 WBR131239:WBS131239 WLN131239:WLO131239 WVJ131239:WVK131239 B196775:C196775 IX196775:IY196775 ST196775:SU196775 ACP196775:ACQ196775 AML196775:AMM196775 AWH196775:AWI196775 BGD196775:BGE196775 BPZ196775:BQA196775 BZV196775:BZW196775 CJR196775:CJS196775 CTN196775:CTO196775 DDJ196775:DDK196775 DNF196775:DNG196775 DXB196775:DXC196775 EGX196775:EGY196775 EQT196775:EQU196775 FAP196775:FAQ196775 FKL196775:FKM196775 FUH196775:FUI196775 GED196775:GEE196775 GNZ196775:GOA196775 GXV196775:GXW196775 HHR196775:HHS196775 HRN196775:HRO196775 IBJ196775:IBK196775 ILF196775:ILG196775 IVB196775:IVC196775 JEX196775:JEY196775 JOT196775:JOU196775 JYP196775:JYQ196775 KIL196775:KIM196775 KSH196775:KSI196775 LCD196775:LCE196775 LLZ196775:LMA196775 LVV196775:LVW196775 MFR196775:MFS196775 MPN196775:MPO196775 MZJ196775:MZK196775 NJF196775:NJG196775 NTB196775:NTC196775 OCX196775:OCY196775 OMT196775:OMU196775 OWP196775:OWQ196775 PGL196775:PGM196775 PQH196775:PQI196775 QAD196775:QAE196775 QJZ196775:QKA196775 QTV196775:QTW196775 RDR196775:RDS196775 RNN196775:RNO196775 RXJ196775:RXK196775 SHF196775:SHG196775 SRB196775:SRC196775 TAX196775:TAY196775 TKT196775:TKU196775 TUP196775:TUQ196775 UEL196775:UEM196775 UOH196775:UOI196775 UYD196775:UYE196775 VHZ196775:VIA196775 VRV196775:VRW196775 WBR196775:WBS196775 WLN196775:WLO196775 WVJ196775:WVK196775 B262311:C262311 IX262311:IY262311 ST262311:SU262311 ACP262311:ACQ262311 AML262311:AMM262311 AWH262311:AWI262311 BGD262311:BGE262311 BPZ262311:BQA262311 BZV262311:BZW262311 CJR262311:CJS262311 CTN262311:CTO262311 DDJ262311:DDK262311 DNF262311:DNG262311 DXB262311:DXC262311 EGX262311:EGY262311 EQT262311:EQU262311 FAP262311:FAQ262311 FKL262311:FKM262311 FUH262311:FUI262311 GED262311:GEE262311 GNZ262311:GOA262311 GXV262311:GXW262311 HHR262311:HHS262311 HRN262311:HRO262311 IBJ262311:IBK262311 ILF262311:ILG262311 IVB262311:IVC262311 JEX262311:JEY262311 JOT262311:JOU262311 JYP262311:JYQ262311 KIL262311:KIM262311 KSH262311:KSI262311 LCD262311:LCE262311 LLZ262311:LMA262311 LVV262311:LVW262311 MFR262311:MFS262311 MPN262311:MPO262311 MZJ262311:MZK262311 NJF262311:NJG262311 NTB262311:NTC262311 OCX262311:OCY262311 OMT262311:OMU262311 OWP262311:OWQ262311 PGL262311:PGM262311 PQH262311:PQI262311 QAD262311:QAE262311 QJZ262311:QKA262311 QTV262311:QTW262311 RDR262311:RDS262311 RNN262311:RNO262311 RXJ262311:RXK262311 SHF262311:SHG262311 SRB262311:SRC262311 TAX262311:TAY262311 TKT262311:TKU262311 TUP262311:TUQ262311 UEL262311:UEM262311 UOH262311:UOI262311 UYD262311:UYE262311 VHZ262311:VIA262311 VRV262311:VRW262311 WBR262311:WBS262311 WLN262311:WLO262311 WVJ262311:WVK262311 B327847:C327847 IX327847:IY327847 ST327847:SU327847 ACP327847:ACQ327847 AML327847:AMM327847 AWH327847:AWI327847 BGD327847:BGE327847 BPZ327847:BQA327847 BZV327847:BZW327847 CJR327847:CJS327847 CTN327847:CTO327847 DDJ327847:DDK327847 DNF327847:DNG327847 DXB327847:DXC327847 EGX327847:EGY327847 EQT327847:EQU327847 FAP327847:FAQ327847 FKL327847:FKM327847 FUH327847:FUI327847 GED327847:GEE327847 GNZ327847:GOA327847 GXV327847:GXW327847 HHR327847:HHS327847 HRN327847:HRO327847 IBJ327847:IBK327847 ILF327847:ILG327847 IVB327847:IVC327847 JEX327847:JEY327847 JOT327847:JOU327847 JYP327847:JYQ327847 KIL327847:KIM327847 KSH327847:KSI327847 LCD327847:LCE327847 LLZ327847:LMA327847 LVV327847:LVW327847 MFR327847:MFS327847 MPN327847:MPO327847 MZJ327847:MZK327847 NJF327847:NJG327847 NTB327847:NTC327847 OCX327847:OCY327847 OMT327847:OMU327847 OWP327847:OWQ327847 PGL327847:PGM327847 PQH327847:PQI327847 QAD327847:QAE327847 QJZ327847:QKA327847 QTV327847:QTW327847 RDR327847:RDS327847 RNN327847:RNO327847 RXJ327847:RXK327847 SHF327847:SHG327847 SRB327847:SRC327847 TAX327847:TAY327847 TKT327847:TKU327847 TUP327847:TUQ327847 UEL327847:UEM327847 UOH327847:UOI327847 UYD327847:UYE327847 VHZ327847:VIA327847 VRV327847:VRW327847 WBR327847:WBS327847 WLN327847:WLO327847 WVJ327847:WVK327847 B393383:C393383 IX393383:IY393383 ST393383:SU393383 ACP393383:ACQ393383 AML393383:AMM393383 AWH393383:AWI393383 BGD393383:BGE393383 BPZ393383:BQA393383 BZV393383:BZW393383 CJR393383:CJS393383 CTN393383:CTO393383 DDJ393383:DDK393383 DNF393383:DNG393383 DXB393383:DXC393383 EGX393383:EGY393383 EQT393383:EQU393383 FAP393383:FAQ393383 FKL393383:FKM393383 FUH393383:FUI393383 GED393383:GEE393383 GNZ393383:GOA393383 GXV393383:GXW393383 HHR393383:HHS393383 HRN393383:HRO393383 IBJ393383:IBK393383 ILF393383:ILG393383 IVB393383:IVC393383 JEX393383:JEY393383 JOT393383:JOU393383 JYP393383:JYQ393383 KIL393383:KIM393383 KSH393383:KSI393383 LCD393383:LCE393383 LLZ393383:LMA393383 LVV393383:LVW393383 MFR393383:MFS393383 MPN393383:MPO393383 MZJ393383:MZK393383 NJF393383:NJG393383 NTB393383:NTC393383 OCX393383:OCY393383 OMT393383:OMU393383 OWP393383:OWQ393383 PGL393383:PGM393383 PQH393383:PQI393383 QAD393383:QAE393383 QJZ393383:QKA393383 QTV393383:QTW393383 RDR393383:RDS393383 RNN393383:RNO393383 RXJ393383:RXK393383 SHF393383:SHG393383 SRB393383:SRC393383 TAX393383:TAY393383 TKT393383:TKU393383 TUP393383:TUQ393383 UEL393383:UEM393383 UOH393383:UOI393383 UYD393383:UYE393383 VHZ393383:VIA393383 VRV393383:VRW393383 WBR393383:WBS393383 WLN393383:WLO393383 WVJ393383:WVK393383 B458919:C458919 IX458919:IY458919 ST458919:SU458919 ACP458919:ACQ458919 AML458919:AMM458919 AWH458919:AWI458919 BGD458919:BGE458919 BPZ458919:BQA458919 BZV458919:BZW458919 CJR458919:CJS458919 CTN458919:CTO458919 DDJ458919:DDK458919 DNF458919:DNG458919 DXB458919:DXC458919 EGX458919:EGY458919 EQT458919:EQU458919 FAP458919:FAQ458919 FKL458919:FKM458919 FUH458919:FUI458919 GED458919:GEE458919 GNZ458919:GOA458919 GXV458919:GXW458919 HHR458919:HHS458919 HRN458919:HRO458919 IBJ458919:IBK458919 ILF458919:ILG458919 IVB458919:IVC458919 JEX458919:JEY458919 JOT458919:JOU458919 JYP458919:JYQ458919 KIL458919:KIM458919 KSH458919:KSI458919 LCD458919:LCE458919 LLZ458919:LMA458919 LVV458919:LVW458919 MFR458919:MFS458919 MPN458919:MPO458919 MZJ458919:MZK458919 NJF458919:NJG458919 NTB458919:NTC458919 OCX458919:OCY458919 OMT458919:OMU458919 OWP458919:OWQ458919 PGL458919:PGM458919 PQH458919:PQI458919 QAD458919:QAE458919 QJZ458919:QKA458919 QTV458919:QTW458919 RDR458919:RDS458919 RNN458919:RNO458919 RXJ458919:RXK458919 SHF458919:SHG458919 SRB458919:SRC458919 TAX458919:TAY458919 TKT458919:TKU458919 TUP458919:TUQ458919 UEL458919:UEM458919 UOH458919:UOI458919 UYD458919:UYE458919 VHZ458919:VIA458919 VRV458919:VRW458919 WBR458919:WBS458919 WLN458919:WLO458919 WVJ458919:WVK458919 B524455:C524455 IX524455:IY524455 ST524455:SU524455 ACP524455:ACQ524455 AML524455:AMM524455 AWH524455:AWI524455 BGD524455:BGE524455 BPZ524455:BQA524455 BZV524455:BZW524455 CJR524455:CJS524455 CTN524455:CTO524455 DDJ524455:DDK524455 DNF524455:DNG524455 DXB524455:DXC524455 EGX524455:EGY524455 EQT524455:EQU524455 FAP524455:FAQ524455 FKL524455:FKM524455 FUH524455:FUI524455 GED524455:GEE524455 GNZ524455:GOA524455 GXV524455:GXW524455 HHR524455:HHS524455 HRN524455:HRO524455 IBJ524455:IBK524455 ILF524455:ILG524455 IVB524455:IVC524455 JEX524455:JEY524455 JOT524455:JOU524455 JYP524455:JYQ524455 KIL524455:KIM524455 KSH524455:KSI524455 LCD524455:LCE524455 LLZ524455:LMA524455 LVV524455:LVW524455 MFR524455:MFS524455 MPN524455:MPO524455 MZJ524455:MZK524455 NJF524455:NJG524455 NTB524455:NTC524455 OCX524455:OCY524455 OMT524455:OMU524455 OWP524455:OWQ524455 PGL524455:PGM524455 PQH524455:PQI524455 QAD524455:QAE524455 QJZ524455:QKA524455 QTV524455:QTW524455 RDR524455:RDS524455 RNN524455:RNO524455 RXJ524455:RXK524455 SHF524455:SHG524455 SRB524455:SRC524455 TAX524455:TAY524455 TKT524455:TKU524455 TUP524455:TUQ524455 UEL524455:UEM524455 UOH524455:UOI524455 UYD524455:UYE524455 VHZ524455:VIA524455 VRV524455:VRW524455 WBR524455:WBS524455 WLN524455:WLO524455 WVJ524455:WVK524455 B589991:C589991 IX589991:IY589991 ST589991:SU589991 ACP589991:ACQ589991 AML589991:AMM589991 AWH589991:AWI589991 BGD589991:BGE589991 BPZ589991:BQA589991 BZV589991:BZW589991 CJR589991:CJS589991 CTN589991:CTO589991 DDJ589991:DDK589991 DNF589991:DNG589991 DXB589991:DXC589991 EGX589991:EGY589991 EQT589991:EQU589991 FAP589991:FAQ589991 FKL589991:FKM589991 FUH589991:FUI589991 GED589991:GEE589991 GNZ589991:GOA589991 GXV589991:GXW589991 HHR589991:HHS589991 HRN589991:HRO589991 IBJ589991:IBK589991 ILF589991:ILG589991 IVB589991:IVC589991 JEX589991:JEY589991 JOT589991:JOU589991 JYP589991:JYQ589991 KIL589991:KIM589991 KSH589991:KSI589991 LCD589991:LCE589991 LLZ589991:LMA589991 LVV589991:LVW589991 MFR589991:MFS589991 MPN589991:MPO589991 MZJ589991:MZK589991 NJF589991:NJG589991 NTB589991:NTC589991 OCX589991:OCY589991 OMT589991:OMU589991 OWP589991:OWQ589991 PGL589991:PGM589991 PQH589991:PQI589991 QAD589991:QAE589991 QJZ589991:QKA589991 QTV589991:QTW589991 RDR589991:RDS589991 RNN589991:RNO589991 RXJ589991:RXK589991 SHF589991:SHG589991 SRB589991:SRC589991 TAX589991:TAY589991 TKT589991:TKU589991 TUP589991:TUQ589991 UEL589991:UEM589991 UOH589991:UOI589991 UYD589991:UYE589991 VHZ589991:VIA589991 VRV589991:VRW589991 WBR589991:WBS589991 WLN589991:WLO589991 WVJ589991:WVK589991 B655527:C655527 IX655527:IY655527 ST655527:SU655527 ACP655527:ACQ655527 AML655527:AMM655527 AWH655527:AWI655527 BGD655527:BGE655527 BPZ655527:BQA655527 BZV655527:BZW655527 CJR655527:CJS655527 CTN655527:CTO655527 DDJ655527:DDK655527 DNF655527:DNG655527 DXB655527:DXC655527 EGX655527:EGY655527 EQT655527:EQU655527 FAP655527:FAQ655527 FKL655527:FKM655527 FUH655527:FUI655527 GED655527:GEE655527 GNZ655527:GOA655527 GXV655527:GXW655527 HHR655527:HHS655527 HRN655527:HRO655527 IBJ655527:IBK655527 ILF655527:ILG655527 IVB655527:IVC655527 JEX655527:JEY655527 JOT655527:JOU655527 JYP655527:JYQ655527 KIL655527:KIM655527 KSH655527:KSI655527 LCD655527:LCE655527 LLZ655527:LMA655527 LVV655527:LVW655527 MFR655527:MFS655527 MPN655527:MPO655527 MZJ655527:MZK655527 NJF655527:NJG655527 NTB655527:NTC655527 OCX655527:OCY655527 OMT655527:OMU655527 OWP655527:OWQ655527 PGL655527:PGM655527 PQH655527:PQI655527 QAD655527:QAE655527 QJZ655527:QKA655527 QTV655527:QTW655527 RDR655527:RDS655527 RNN655527:RNO655527 RXJ655527:RXK655527 SHF655527:SHG655527 SRB655527:SRC655527 TAX655527:TAY655527 TKT655527:TKU655527 TUP655527:TUQ655527 UEL655527:UEM655527 UOH655527:UOI655527 UYD655527:UYE655527 VHZ655527:VIA655527 VRV655527:VRW655527 WBR655527:WBS655527 WLN655527:WLO655527 WVJ655527:WVK655527 B721063:C721063 IX721063:IY721063 ST721063:SU721063 ACP721063:ACQ721063 AML721063:AMM721063 AWH721063:AWI721063 BGD721063:BGE721063 BPZ721063:BQA721063 BZV721063:BZW721063 CJR721063:CJS721063 CTN721063:CTO721063 DDJ721063:DDK721063 DNF721063:DNG721063 DXB721063:DXC721063 EGX721063:EGY721063 EQT721063:EQU721063 FAP721063:FAQ721063 FKL721063:FKM721063 FUH721063:FUI721063 GED721063:GEE721063 GNZ721063:GOA721063 GXV721063:GXW721063 HHR721063:HHS721063 HRN721063:HRO721063 IBJ721063:IBK721063 ILF721063:ILG721063 IVB721063:IVC721063 JEX721063:JEY721063 JOT721063:JOU721063 JYP721063:JYQ721063 KIL721063:KIM721063 KSH721063:KSI721063 LCD721063:LCE721063 LLZ721063:LMA721063 LVV721063:LVW721063 MFR721063:MFS721063 MPN721063:MPO721063 MZJ721063:MZK721063 NJF721063:NJG721063 NTB721063:NTC721063 OCX721063:OCY721063 OMT721063:OMU721063 OWP721063:OWQ721063 PGL721063:PGM721063 PQH721063:PQI721063 QAD721063:QAE721063 QJZ721063:QKA721063 QTV721063:QTW721063 RDR721063:RDS721063 RNN721063:RNO721063 RXJ721063:RXK721063 SHF721063:SHG721063 SRB721063:SRC721063 TAX721063:TAY721063 TKT721063:TKU721063 TUP721063:TUQ721063 UEL721063:UEM721063 UOH721063:UOI721063 UYD721063:UYE721063 VHZ721063:VIA721063 VRV721063:VRW721063 WBR721063:WBS721063 WLN721063:WLO721063 WVJ721063:WVK721063 B786599:C786599 IX786599:IY786599 ST786599:SU786599 ACP786599:ACQ786599 AML786599:AMM786599 AWH786599:AWI786599 BGD786599:BGE786599 BPZ786599:BQA786599 BZV786599:BZW786599 CJR786599:CJS786599 CTN786599:CTO786599 DDJ786599:DDK786599 DNF786599:DNG786599 DXB786599:DXC786599 EGX786599:EGY786599 EQT786599:EQU786599 FAP786599:FAQ786599 FKL786599:FKM786599 FUH786599:FUI786599 GED786599:GEE786599 GNZ786599:GOA786599 GXV786599:GXW786599 HHR786599:HHS786599 HRN786599:HRO786599 IBJ786599:IBK786599 ILF786599:ILG786599 IVB786599:IVC786599 JEX786599:JEY786599 JOT786599:JOU786599 JYP786599:JYQ786599 KIL786599:KIM786599 KSH786599:KSI786599 LCD786599:LCE786599 LLZ786599:LMA786599 LVV786599:LVW786599 MFR786599:MFS786599 MPN786599:MPO786599 MZJ786599:MZK786599 NJF786599:NJG786599 NTB786599:NTC786599 OCX786599:OCY786599 OMT786599:OMU786599 OWP786599:OWQ786599 PGL786599:PGM786599 PQH786599:PQI786599 QAD786599:QAE786599 QJZ786599:QKA786599 QTV786599:QTW786599 RDR786599:RDS786599 RNN786599:RNO786599 RXJ786599:RXK786599 SHF786599:SHG786599 SRB786599:SRC786599 TAX786599:TAY786599 TKT786599:TKU786599 TUP786599:TUQ786599 UEL786599:UEM786599 UOH786599:UOI786599 UYD786599:UYE786599 VHZ786599:VIA786599 VRV786599:VRW786599 WBR786599:WBS786599 WLN786599:WLO786599 WVJ786599:WVK786599 B852135:C852135 IX852135:IY852135 ST852135:SU852135 ACP852135:ACQ852135 AML852135:AMM852135 AWH852135:AWI852135 BGD852135:BGE852135 BPZ852135:BQA852135 BZV852135:BZW852135 CJR852135:CJS852135 CTN852135:CTO852135 DDJ852135:DDK852135 DNF852135:DNG852135 DXB852135:DXC852135 EGX852135:EGY852135 EQT852135:EQU852135 FAP852135:FAQ852135 FKL852135:FKM852135 FUH852135:FUI852135 GED852135:GEE852135 GNZ852135:GOA852135 GXV852135:GXW852135 HHR852135:HHS852135 HRN852135:HRO852135 IBJ852135:IBK852135 ILF852135:ILG852135 IVB852135:IVC852135 JEX852135:JEY852135 JOT852135:JOU852135 JYP852135:JYQ852135 KIL852135:KIM852135 KSH852135:KSI852135 LCD852135:LCE852135 LLZ852135:LMA852135 LVV852135:LVW852135 MFR852135:MFS852135 MPN852135:MPO852135 MZJ852135:MZK852135 NJF852135:NJG852135 NTB852135:NTC852135 OCX852135:OCY852135 OMT852135:OMU852135 OWP852135:OWQ852135 PGL852135:PGM852135 PQH852135:PQI852135 QAD852135:QAE852135 QJZ852135:QKA852135 QTV852135:QTW852135 RDR852135:RDS852135 RNN852135:RNO852135 RXJ852135:RXK852135 SHF852135:SHG852135 SRB852135:SRC852135 TAX852135:TAY852135 TKT852135:TKU852135 TUP852135:TUQ852135 UEL852135:UEM852135 UOH852135:UOI852135 UYD852135:UYE852135 VHZ852135:VIA852135 VRV852135:VRW852135 WBR852135:WBS852135 WLN852135:WLO852135 WVJ852135:WVK852135 B917671:C917671 IX917671:IY917671 ST917671:SU917671 ACP917671:ACQ917671 AML917671:AMM917671 AWH917671:AWI917671 BGD917671:BGE917671 BPZ917671:BQA917671 BZV917671:BZW917671 CJR917671:CJS917671 CTN917671:CTO917671 DDJ917671:DDK917671 DNF917671:DNG917671 DXB917671:DXC917671 EGX917671:EGY917671 EQT917671:EQU917671 FAP917671:FAQ917671 FKL917671:FKM917671 FUH917671:FUI917671 GED917671:GEE917671 GNZ917671:GOA917671 GXV917671:GXW917671 HHR917671:HHS917671 HRN917671:HRO917671 IBJ917671:IBK917671 ILF917671:ILG917671 IVB917671:IVC917671 JEX917671:JEY917671 JOT917671:JOU917671 JYP917671:JYQ917671 KIL917671:KIM917671 KSH917671:KSI917671 LCD917671:LCE917671 LLZ917671:LMA917671 LVV917671:LVW917671 MFR917671:MFS917671 MPN917671:MPO917671 MZJ917671:MZK917671 NJF917671:NJG917671 NTB917671:NTC917671 OCX917671:OCY917671 OMT917671:OMU917671 OWP917671:OWQ917671 PGL917671:PGM917671 PQH917671:PQI917671 QAD917671:QAE917671 QJZ917671:QKA917671 QTV917671:QTW917671 RDR917671:RDS917671 RNN917671:RNO917671 RXJ917671:RXK917671 SHF917671:SHG917671 SRB917671:SRC917671 TAX917671:TAY917671 TKT917671:TKU917671 TUP917671:TUQ917671 UEL917671:UEM917671 UOH917671:UOI917671 UYD917671:UYE917671 VHZ917671:VIA917671 VRV917671:VRW917671 WBR917671:WBS917671 WLN917671:WLO917671 WVJ917671:WVK917671 B983207:C983207 IX983207:IY983207 ST983207:SU983207 ACP983207:ACQ983207 AML983207:AMM983207 AWH983207:AWI983207 BGD983207:BGE983207 BPZ983207:BQA983207 BZV983207:BZW983207 CJR983207:CJS983207 CTN983207:CTO983207 DDJ983207:DDK983207 DNF983207:DNG983207 DXB983207:DXC983207 EGX983207:EGY983207 EQT983207:EQU983207 FAP983207:FAQ983207 FKL983207:FKM983207 FUH983207:FUI983207 GED983207:GEE983207 GNZ983207:GOA983207 GXV983207:GXW983207 HHR983207:HHS983207 HRN983207:HRO983207 IBJ983207:IBK983207 ILF983207:ILG983207 IVB983207:IVC983207 JEX983207:JEY983207 JOT983207:JOU983207 JYP983207:JYQ983207 KIL983207:KIM983207 KSH983207:KSI983207 LCD983207:LCE983207 LLZ983207:LMA983207 LVV983207:LVW983207 MFR983207:MFS983207 MPN983207:MPO983207 MZJ983207:MZK983207 NJF983207:NJG983207 NTB983207:NTC983207 OCX983207:OCY983207 OMT983207:OMU983207 OWP983207:OWQ983207 PGL983207:PGM983207 PQH983207:PQI983207 QAD983207:QAE983207 QJZ983207:QKA983207 QTV983207:QTW983207 RDR983207:RDS983207 RNN983207:RNO983207 RXJ983207:RXK983207 SHF983207:SHG983207 SRB983207:SRC983207 TAX983207:TAY983207 TKT983207:TKU983207 TUP983207:TUQ983207 UEL983207:UEM983207 UOH983207:UOI983207 UYD983207:UYE983207 VHZ983207:VIA983207 VRV983207:VRW983207 WBR983207:WBS983207 WLN983207:WLO983207 WVJ983207:WVK983207" xr:uid="{9240F11F-75F3-4EA8-9268-88E2DF2535ED}">
      <formula1>M172</formula1>
    </dataValidation>
  </dataValidations>
  <pageMargins left="0.70866141732283472" right="0.70866141732283472" top="0.55118110236220474" bottom="0.15748031496062992" header="0.31496062992125984" footer="0.31496062992125984"/>
  <pageSetup paperSize="9" scale="36"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41DB2-C4B9-432B-98C4-EB665E0A9187}">
  <sheetPr>
    <pageSetUpPr fitToPage="1"/>
  </sheetPr>
  <dimension ref="B1:N36"/>
  <sheetViews>
    <sheetView view="pageBreakPreview" zoomScale="80" zoomScaleNormal="100" zoomScaleSheetLayoutView="80" workbookViewId="0">
      <selection activeCell="B11" sqref="B11:B12"/>
    </sheetView>
  </sheetViews>
  <sheetFormatPr defaultColWidth="9.81640625" defaultRowHeight="15"/>
  <cols>
    <col min="1" max="1" width="1.453125" style="127" customWidth="1"/>
    <col min="2" max="2" width="5.453125" style="127" customWidth="1"/>
    <col min="3" max="3" width="22.08984375" style="127" bestFit="1" customWidth="1"/>
    <col min="4" max="4" width="12.08984375" style="127" customWidth="1"/>
    <col min="5" max="5" width="15.36328125" style="127" bestFit="1" customWidth="1"/>
    <col min="6" max="6" width="6.54296875" style="127" customWidth="1"/>
    <col min="7" max="7" width="7.453125" style="127" customWidth="1"/>
    <col min="8" max="8" width="9.81640625" style="127"/>
    <col min="9" max="9" width="11.7265625" style="127" customWidth="1"/>
    <col min="10" max="10" width="12.6328125" style="127" customWidth="1"/>
    <col min="11" max="11" width="12.54296875" style="127" customWidth="1"/>
    <col min="12" max="12" width="1.36328125" style="127" customWidth="1"/>
    <col min="13" max="13" width="0" style="127" hidden="1" customWidth="1"/>
    <col min="14" max="16384" width="9.81640625" style="127"/>
  </cols>
  <sheetData>
    <row r="1" spans="2:14">
      <c r="B1" s="127" t="s">
        <v>229</v>
      </c>
    </row>
    <row r="2" spans="2:14">
      <c r="B2" s="472" t="s">
        <v>230</v>
      </c>
      <c r="C2" s="472"/>
      <c r="D2" s="472"/>
      <c r="E2" s="472"/>
    </row>
    <row r="3" spans="2:14">
      <c r="B3" s="472"/>
      <c r="C3" s="472"/>
      <c r="D3" s="472"/>
      <c r="E3" s="472"/>
      <c r="F3" s="128"/>
      <c r="G3" s="128"/>
      <c r="H3" s="128"/>
      <c r="I3" s="128"/>
      <c r="J3" s="128"/>
      <c r="K3" s="128"/>
    </row>
    <row r="4" spans="2:14">
      <c r="B4" s="129" t="s">
        <v>97</v>
      </c>
      <c r="K4" s="130"/>
    </row>
    <row r="5" spans="2:14" s="131" customFormat="1" ht="14">
      <c r="B5" s="129" t="s">
        <v>231</v>
      </c>
      <c r="M5" s="132"/>
      <c r="N5" s="132"/>
    </row>
    <row r="6" spans="2:14">
      <c r="B6" s="129"/>
      <c r="K6" s="130"/>
    </row>
    <row r="7" spans="2:14" ht="19.5">
      <c r="I7" s="473" t="s">
        <v>232</v>
      </c>
      <c r="J7" s="473"/>
      <c r="K7" s="473"/>
    </row>
    <row r="8" spans="2:14" ht="19.5">
      <c r="I8" s="473" t="s">
        <v>233</v>
      </c>
      <c r="J8" s="473"/>
      <c r="K8" s="473"/>
    </row>
    <row r="9" spans="2:14" ht="19.5">
      <c r="K9" s="133"/>
    </row>
    <row r="10" spans="2:14" ht="16.5">
      <c r="J10" s="32"/>
      <c r="K10" s="134" t="s">
        <v>138</v>
      </c>
    </row>
    <row r="11" spans="2:14" s="135" customFormat="1" ht="16">
      <c r="B11" s="126" t="s">
        <v>303</v>
      </c>
    </row>
    <row r="12" spans="2:14" s="135" customFormat="1" ht="16">
      <c r="B12" s="126" t="s">
        <v>304</v>
      </c>
    </row>
    <row r="14" spans="2:14">
      <c r="B14" s="127" t="s">
        <v>234</v>
      </c>
    </row>
    <row r="15" spans="2:14">
      <c r="H15" s="136" t="s">
        <v>235</v>
      </c>
    </row>
    <row r="16" spans="2:14">
      <c r="B16" s="127" t="s">
        <v>236</v>
      </c>
    </row>
    <row r="18" spans="2:13">
      <c r="B18" s="127" t="s">
        <v>237</v>
      </c>
    </row>
    <row r="20" spans="2:13">
      <c r="B20" s="127" t="s">
        <v>238</v>
      </c>
    </row>
    <row r="22" spans="2:13">
      <c r="B22" s="127" t="s">
        <v>239</v>
      </c>
      <c r="G22" s="127" t="s">
        <v>240</v>
      </c>
    </row>
    <row r="23" spans="2:13" ht="15.5" thickBot="1"/>
    <row r="24" spans="2:13" ht="20" thickBot="1">
      <c r="C24" s="137" t="s">
        <v>241</v>
      </c>
      <c r="D24" s="138" t="s">
        <v>242</v>
      </c>
      <c r="E24" s="139" t="s">
        <v>243</v>
      </c>
      <c r="I24" s="474" t="s">
        <v>244</v>
      </c>
      <c r="J24" s="474"/>
    </row>
    <row r="25" spans="2:13" ht="16" thickTop="1" thickBot="1">
      <c r="C25" s="140">
        <v>2.2000000000000002</v>
      </c>
      <c r="D25" s="141"/>
      <c r="E25" s="142" t="str">
        <f>IF(D25="","",C25*D25)</f>
        <v/>
      </c>
    </row>
    <row r="26" spans="2:13">
      <c r="C26" s="143">
        <v>2.8</v>
      </c>
      <c r="D26" s="141"/>
      <c r="E26" s="144" t="str">
        <f t="shared" ref="E26:E35" si="0">IF(D26="","",C26*D26)</f>
        <v/>
      </c>
      <c r="H26" s="466" t="s">
        <v>242</v>
      </c>
      <c r="I26" s="468" t="str">
        <f>IF(D36&lt;=10,"OK","NG")</f>
        <v>OK</v>
      </c>
      <c r="J26" s="469"/>
    </row>
    <row r="27" spans="2:13" ht="15.5" thickBot="1">
      <c r="C27" s="143">
        <v>3.6</v>
      </c>
      <c r="D27" s="141"/>
      <c r="E27" s="144" t="str">
        <f t="shared" si="0"/>
        <v/>
      </c>
      <c r="H27" s="467"/>
      <c r="I27" s="470"/>
      <c r="J27" s="471"/>
      <c r="M27" s="127">
        <v>1</v>
      </c>
    </row>
    <row r="28" spans="2:13">
      <c r="C28" s="143">
        <v>4.5</v>
      </c>
      <c r="D28" s="141"/>
      <c r="E28" s="144" t="str">
        <f t="shared" si="0"/>
        <v/>
      </c>
      <c r="M28" s="127">
        <v>2</v>
      </c>
    </row>
    <row r="29" spans="2:13" ht="15.5" thickBot="1">
      <c r="C29" s="143">
        <v>5.6</v>
      </c>
      <c r="D29" s="141"/>
      <c r="E29" s="144" t="str">
        <f t="shared" si="0"/>
        <v/>
      </c>
      <c r="M29" s="127">
        <v>3</v>
      </c>
    </row>
    <row r="30" spans="2:13">
      <c r="C30" s="143">
        <v>7.1</v>
      </c>
      <c r="D30" s="141"/>
      <c r="E30" s="144" t="str">
        <f t="shared" si="0"/>
        <v/>
      </c>
      <c r="H30" s="466" t="s">
        <v>245</v>
      </c>
      <c r="I30" s="468" t="str">
        <f>IF(E36&lt;28,"NG",IF(E36&lt;=56,"OK","NG"))</f>
        <v>NG</v>
      </c>
      <c r="J30" s="469"/>
      <c r="M30" s="127">
        <v>4</v>
      </c>
    </row>
    <row r="31" spans="2:13" ht="15.5" thickBot="1">
      <c r="C31" s="145">
        <v>8</v>
      </c>
      <c r="D31" s="141"/>
      <c r="E31" s="144" t="str">
        <f t="shared" si="0"/>
        <v/>
      </c>
      <c r="H31" s="467"/>
      <c r="I31" s="470"/>
      <c r="J31" s="471"/>
      <c r="M31" s="127">
        <v>5</v>
      </c>
    </row>
    <row r="32" spans="2:13">
      <c r="C32" s="145">
        <v>9</v>
      </c>
      <c r="D32" s="141"/>
      <c r="E32" s="144" t="str">
        <f t="shared" si="0"/>
        <v/>
      </c>
      <c r="M32" s="127">
        <v>6</v>
      </c>
    </row>
    <row r="33" spans="3:13">
      <c r="C33" s="143">
        <v>11.2</v>
      </c>
      <c r="D33" s="141"/>
      <c r="E33" s="144" t="str">
        <f t="shared" si="0"/>
        <v/>
      </c>
      <c r="M33" s="127">
        <v>7</v>
      </c>
    </row>
    <row r="34" spans="3:13">
      <c r="C34" s="145">
        <v>14</v>
      </c>
      <c r="D34" s="141"/>
      <c r="E34" s="144" t="str">
        <f t="shared" si="0"/>
        <v/>
      </c>
      <c r="G34" s="146"/>
      <c r="H34" s="127" t="s">
        <v>246</v>
      </c>
      <c r="M34" s="127">
        <v>8</v>
      </c>
    </row>
    <row r="35" spans="3:13" ht="15.5" thickBot="1">
      <c r="C35" s="147">
        <v>16</v>
      </c>
      <c r="D35" s="148"/>
      <c r="E35" s="149" t="str">
        <f t="shared" si="0"/>
        <v/>
      </c>
      <c r="M35" s="127">
        <v>9</v>
      </c>
    </row>
    <row r="36" spans="3:13" ht="16" thickTop="1" thickBot="1">
      <c r="C36" s="150" t="s">
        <v>247</v>
      </c>
      <c r="D36" s="151">
        <f>SUM(D25:D35)</f>
        <v>0</v>
      </c>
      <c r="E36" s="152">
        <f>SUM(E25:E35)</f>
        <v>0</v>
      </c>
      <c r="M36" s="127">
        <v>10</v>
      </c>
    </row>
  </sheetData>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67EF02D5-E6B6-4798-AEED-A2CDF84DAD41}">
      <formula1>$M$26:$M$36</formula1>
    </dataValidation>
  </dataValidations>
  <pageMargins left="0.70866141732283472" right="0.70866141732283472" top="0.74803149606299213" bottom="0.74803149606299213" header="0.31496062992125984" footer="0.31496062992125984"/>
  <pageSetup paperSize="9" scale="77"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50A4-99C7-4454-9C05-207A7E5EB1FA}">
  <sheetPr>
    <pageSetUpPr fitToPage="1"/>
  </sheetPr>
  <dimension ref="B1:N36"/>
  <sheetViews>
    <sheetView view="pageBreakPreview" zoomScale="60" zoomScaleNormal="100" workbookViewId="0">
      <selection activeCell="L8" sqref="L8"/>
    </sheetView>
  </sheetViews>
  <sheetFormatPr defaultColWidth="9.81640625" defaultRowHeight="15"/>
  <cols>
    <col min="1" max="1" width="1.453125" style="127" customWidth="1"/>
    <col min="2" max="2" width="5.453125" style="127" customWidth="1"/>
    <col min="3" max="3" width="22.08984375" style="127" bestFit="1" customWidth="1"/>
    <col min="4" max="4" width="12.08984375" style="127" customWidth="1"/>
    <col min="5" max="5" width="15.36328125" style="127" bestFit="1" customWidth="1"/>
    <col min="6" max="6" width="6.54296875" style="127" customWidth="1"/>
    <col min="7" max="7" width="7.453125" style="127" customWidth="1"/>
    <col min="8" max="8" width="9.81640625" style="127"/>
    <col min="9" max="9" width="11.7265625" style="127" customWidth="1"/>
    <col min="10" max="10" width="12.6328125" style="127" customWidth="1"/>
    <col min="11" max="11" width="12.54296875" style="127" customWidth="1"/>
    <col min="12" max="12" width="1.36328125" style="127" customWidth="1"/>
    <col min="13" max="13" width="0" style="127" hidden="1" customWidth="1"/>
    <col min="14" max="16384" width="9.81640625" style="127"/>
  </cols>
  <sheetData>
    <row r="1" spans="2:14">
      <c r="B1" s="127" t="s">
        <v>229</v>
      </c>
    </row>
    <row r="2" spans="2:14">
      <c r="B2" s="472" t="s">
        <v>230</v>
      </c>
      <c r="C2" s="472"/>
      <c r="D2" s="472"/>
      <c r="E2" s="472"/>
    </row>
    <row r="3" spans="2:14">
      <c r="B3" s="472"/>
      <c r="C3" s="472"/>
      <c r="D3" s="472"/>
      <c r="E3" s="472"/>
      <c r="F3" s="128"/>
      <c r="G3" s="128"/>
      <c r="H3" s="128"/>
      <c r="I3" s="128"/>
      <c r="J3" s="128"/>
      <c r="K3" s="128"/>
    </row>
    <row r="4" spans="2:14">
      <c r="B4" s="129" t="s">
        <v>97</v>
      </c>
      <c r="K4" s="130"/>
    </row>
    <row r="5" spans="2:14" s="131" customFormat="1" ht="14">
      <c r="B5" s="129" t="s">
        <v>231</v>
      </c>
      <c r="M5" s="132"/>
      <c r="N5" s="132"/>
    </row>
    <row r="6" spans="2:14">
      <c r="B6" s="129"/>
      <c r="K6" s="130"/>
    </row>
    <row r="7" spans="2:14" ht="19.5">
      <c r="I7" s="473" t="s">
        <v>232</v>
      </c>
      <c r="J7" s="473"/>
      <c r="K7" s="473"/>
    </row>
    <row r="8" spans="2:14" ht="19.5">
      <c r="I8" s="473" t="s">
        <v>233</v>
      </c>
      <c r="J8" s="473"/>
      <c r="K8" s="473"/>
    </row>
    <row r="9" spans="2:14" ht="19.5">
      <c r="K9" s="133"/>
    </row>
    <row r="10" spans="2:14" ht="16.5">
      <c r="J10" s="32">
        <v>1</v>
      </c>
      <c r="K10" s="134" t="s">
        <v>138</v>
      </c>
    </row>
    <row r="11" spans="2:14" s="135" customFormat="1" ht="16">
      <c r="B11" s="126" t="s">
        <v>303</v>
      </c>
    </row>
    <row r="12" spans="2:14" s="135" customFormat="1" ht="16">
      <c r="B12" s="126" t="s">
        <v>304</v>
      </c>
    </row>
    <row r="14" spans="2:14">
      <c r="B14" s="127" t="s">
        <v>234</v>
      </c>
    </row>
    <row r="15" spans="2:14">
      <c r="H15" s="136" t="s">
        <v>235</v>
      </c>
    </row>
    <row r="16" spans="2:14">
      <c r="B16" s="127" t="s">
        <v>236</v>
      </c>
    </row>
    <row r="18" spans="2:13">
      <c r="B18" s="127" t="s">
        <v>237</v>
      </c>
    </row>
    <row r="20" spans="2:13">
      <c r="B20" s="127" t="s">
        <v>238</v>
      </c>
    </row>
    <row r="22" spans="2:13">
      <c r="B22" s="127" t="s">
        <v>239</v>
      </c>
      <c r="G22" s="127" t="s">
        <v>240</v>
      </c>
    </row>
    <row r="23" spans="2:13" ht="15.5" thickBot="1"/>
    <row r="24" spans="2:13" ht="20" thickBot="1">
      <c r="C24" s="137" t="s">
        <v>241</v>
      </c>
      <c r="D24" s="138" t="s">
        <v>242</v>
      </c>
      <c r="E24" s="139" t="s">
        <v>243</v>
      </c>
      <c r="I24" s="474" t="s">
        <v>244</v>
      </c>
      <c r="J24" s="474"/>
    </row>
    <row r="25" spans="2:13" ht="16" thickTop="1" thickBot="1">
      <c r="C25" s="140">
        <v>2.2000000000000002</v>
      </c>
      <c r="D25" s="141"/>
      <c r="E25" s="142" t="str">
        <f>IF(D25="","",C25*D25)</f>
        <v/>
      </c>
    </row>
    <row r="26" spans="2:13">
      <c r="C26" s="143">
        <v>2.8</v>
      </c>
      <c r="D26" s="141"/>
      <c r="E26" s="144" t="str">
        <f t="shared" ref="E26:E35" si="0">IF(D26="","",C26*D26)</f>
        <v/>
      </c>
      <c r="H26" s="466" t="s">
        <v>242</v>
      </c>
      <c r="I26" s="468" t="str">
        <f>IF(D36&lt;=10,"OK","NG")</f>
        <v>OK</v>
      </c>
      <c r="J26" s="469"/>
    </row>
    <row r="27" spans="2:13" ht="15.5" thickBot="1">
      <c r="C27" s="143">
        <v>3.6</v>
      </c>
      <c r="D27" s="141"/>
      <c r="E27" s="144" t="str">
        <f t="shared" si="0"/>
        <v/>
      </c>
      <c r="H27" s="467"/>
      <c r="I27" s="470"/>
      <c r="J27" s="471"/>
      <c r="M27" s="127">
        <v>1</v>
      </c>
    </row>
    <row r="28" spans="2:13">
      <c r="C28" s="143">
        <v>4.5</v>
      </c>
      <c r="D28" s="141"/>
      <c r="E28" s="144" t="str">
        <f t="shared" si="0"/>
        <v/>
      </c>
      <c r="M28" s="127">
        <v>2</v>
      </c>
    </row>
    <row r="29" spans="2:13" ht="15.5" thickBot="1">
      <c r="C29" s="143">
        <v>5.6</v>
      </c>
      <c r="D29" s="141"/>
      <c r="E29" s="144" t="str">
        <f t="shared" si="0"/>
        <v/>
      </c>
      <c r="M29" s="127">
        <v>3</v>
      </c>
    </row>
    <row r="30" spans="2:13">
      <c r="C30" s="143">
        <v>7.1</v>
      </c>
      <c r="D30" s="141">
        <v>3</v>
      </c>
      <c r="E30" s="144">
        <f t="shared" si="0"/>
        <v>21.299999999999997</v>
      </c>
      <c r="H30" s="466" t="s">
        <v>245</v>
      </c>
      <c r="I30" s="468" t="str">
        <f>IF(E36&lt;28,"NG",IF(E36&lt;=56,"OK","NG"))</f>
        <v>OK</v>
      </c>
      <c r="J30" s="469"/>
      <c r="M30" s="127">
        <v>4</v>
      </c>
    </row>
    <row r="31" spans="2:13" ht="15.5" thickBot="1">
      <c r="C31" s="145">
        <v>8</v>
      </c>
      <c r="D31" s="141"/>
      <c r="E31" s="144" t="str">
        <f t="shared" si="0"/>
        <v/>
      </c>
      <c r="H31" s="467"/>
      <c r="I31" s="470"/>
      <c r="J31" s="471"/>
      <c r="M31" s="127">
        <v>5</v>
      </c>
    </row>
    <row r="32" spans="2:13">
      <c r="C32" s="145">
        <v>9</v>
      </c>
      <c r="D32" s="141"/>
      <c r="E32" s="144" t="str">
        <f t="shared" si="0"/>
        <v/>
      </c>
      <c r="M32" s="127">
        <v>6</v>
      </c>
    </row>
    <row r="33" spans="3:13">
      <c r="C33" s="143">
        <v>11.2</v>
      </c>
      <c r="D33" s="141">
        <v>3</v>
      </c>
      <c r="E33" s="144">
        <f t="shared" si="0"/>
        <v>33.599999999999994</v>
      </c>
      <c r="M33" s="127">
        <v>7</v>
      </c>
    </row>
    <row r="34" spans="3:13">
      <c r="C34" s="145">
        <v>14</v>
      </c>
      <c r="D34" s="141"/>
      <c r="E34" s="144" t="str">
        <f t="shared" si="0"/>
        <v/>
      </c>
      <c r="G34" s="146"/>
      <c r="H34" s="127" t="s">
        <v>246</v>
      </c>
      <c r="M34" s="127">
        <v>8</v>
      </c>
    </row>
    <row r="35" spans="3:13" ht="15.5" thickBot="1">
      <c r="C35" s="147">
        <v>16</v>
      </c>
      <c r="D35" s="148"/>
      <c r="E35" s="149" t="str">
        <f t="shared" si="0"/>
        <v/>
      </c>
      <c r="M35" s="127">
        <v>9</v>
      </c>
    </row>
    <row r="36" spans="3:13" ht="16" thickTop="1" thickBot="1">
      <c r="C36" s="150" t="s">
        <v>247</v>
      </c>
      <c r="D36" s="151">
        <f>SUM(D25:D35)</f>
        <v>6</v>
      </c>
      <c r="E36" s="152">
        <f>SUM(E25:E35)</f>
        <v>54.899999999999991</v>
      </c>
      <c r="M36" s="127">
        <v>10</v>
      </c>
    </row>
  </sheetData>
  <sheetProtection algorithmName="SHA-512" hashValue="AT+EsTe7I8l8Mza2SRhMlFdA2d9EFXlY45JF2K1o4R6n8Qz8MdSL+TKx0M5ntAW8g6nw9QVYsjHIO54H9rgu7A==" saltValue="nI1jtuGSa5wUr07e0t7arw==" spinCount="100000" sheet="1" objects="1" scenarios="1"/>
  <mergeCells count="8">
    <mergeCell ref="H30:H31"/>
    <mergeCell ref="I30:J31"/>
    <mergeCell ref="B2:E3"/>
    <mergeCell ref="I7:K7"/>
    <mergeCell ref="I8:K8"/>
    <mergeCell ref="I24:J24"/>
    <mergeCell ref="H26:H27"/>
    <mergeCell ref="I26:J27"/>
  </mergeCells>
  <phoneticPr fontId="1"/>
  <dataValidations count="1">
    <dataValidation type="list" allowBlank="1" showInputMessage="1" showErrorMessage="1" sqref="D25:D35" xr:uid="{85AA542A-FF1A-48D2-8E11-2FC635E721CB}">
      <formula1>$M$26:$M$36</formula1>
    </dataValidation>
  </dataValidations>
  <pageMargins left="0.70866141732283472" right="0.70866141732283472" top="0.74803149606299213" bottom="0.74803149606299213" header="0.31496062992125984" footer="0.31496062992125984"/>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7</vt:i4>
      </vt:variant>
    </vt:vector>
  </HeadingPairs>
  <TitlesOfParts>
    <vt:vector size="20" baseType="lpstr">
      <vt:lpstr>アイシン室内機データ</vt:lpstr>
      <vt:lpstr>総合カタログP68（参考資料）</vt:lpstr>
      <vt:lpstr>室内機ﾃﾞｰﾀ（消さない）</vt:lpstr>
      <vt:lpstr>室内機情報など（消さない）</vt:lpstr>
      <vt:lpstr>ブレーカー容量別突入電流、消費電力値</vt:lpstr>
      <vt:lpstr>PN（原紙）</vt:lpstr>
      <vt:lpstr>PN（記入例）</vt:lpstr>
      <vt:lpstr>YN・DK（原紙）</vt:lpstr>
      <vt:lpstr>YN・DK（記入例）</vt:lpstr>
      <vt:lpstr>AN 判定ｼｰﾄ原紙AXHP160NA×3台のケース)</vt:lpstr>
      <vt:lpstr>AN 判定ｼｰﾄ原紙HP160NA×3台以外のケース)</vt:lpstr>
      <vt:lpstr>AN 記入例</vt:lpstr>
      <vt:lpstr>AN室内機</vt:lpstr>
      <vt:lpstr>'AN 記入例'!Print_Area</vt:lpstr>
      <vt:lpstr>'AN 判定ｼｰﾄ原紙AXHP160NA×3台のケース)'!Print_Area</vt:lpstr>
      <vt:lpstr>'AN 判定ｼｰﾄ原紙HP160NA×3台以外のケース)'!Print_Area</vt:lpstr>
      <vt:lpstr>'PN（記入例）'!Print_Area</vt:lpstr>
      <vt:lpstr>'PN（原紙）'!Print_Area</vt:lpstr>
      <vt:lpstr>'YN・DK（記入例）'!Print_Area</vt:lpstr>
      <vt:lpstr>'YN・DK（原紙）'!Print_Area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2024-04-25T23:28:22Z</dcterms:modified>
</cp:coreProperties>
</file>