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defaultThemeVersion="124226"/>
  <mc:AlternateContent xmlns:mc="http://schemas.openxmlformats.org/markup-compatibility/2006">
    <mc:Choice Requires="x15">
      <x15ac:absPath xmlns:x15ac="http://schemas.microsoft.com/office/spreadsheetml/2010/11/ac" url="C:\Users\iwasaki\Desktop\"/>
    </mc:Choice>
  </mc:AlternateContent>
  <bookViews>
    <workbookView xWindow="120" yWindow="150" windowWidth="15480" windowHeight="5670" tabRatio="880"/>
  </bookViews>
  <sheets>
    <sheet name="【⑫－1】（自家発電設備以外省エネ）" sheetId="17" r:id="rId1"/>
    <sheet name="【⑫－2】（自家発電設備省エネ・CO2）" sheetId="30" r:id="rId2"/>
    <sheet name="【⑫－3】（CGS以外CO2＆自家発の合算）" sheetId="19" r:id="rId3"/>
    <sheet name="別紙⑧_発熱量と炭素係数" sheetId="27" r:id="rId4"/>
    <sheet name="別紙⑯　計算シート②作成におけるチェックシート" sheetId="32" r:id="rId5"/>
    <sheet name="原単位シート" sheetId="2" state="hidden" r:id="rId6"/>
  </sheets>
  <externalReferences>
    <externalReference r:id="rId7"/>
    <externalReference r:id="rId8"/>
    <externalReference r:id="rId9"/>
  </externalReferences>
  <definedNames>
    <definedName name="_xlnm.Print_Area" localSheetId="4">'別紙⑯　計算シート②作成におけるチェックシート'!$A$1:$F$25</definedName>
    <definedName name="産業分類" localSheetId="1">[1]産業分類!$C$4:$C$119</definedName>
    <definedName name="産業分類">[2]産業分類!$C$4:$C$119</definedName>
    <definedName name="燃料種" localSheetId="1">[3]原単位シート!$B$4:$B$18</definedName>
    <definedName name="燃料種">原単位シート!$B$4:$B$18</definedName>
  </definedNames>
  <calcPr calcId="162913"/>
</workbook>
</file>

<file path=xl/calcChain.xml><?xml version="1.0" encoding="utf-8"?>
<calcChain xmlns="http://schemas.openxmlformats.org/spreadsheetml/2006/main">
  <c r="AG13" i="30" l="1"/>
  <c r="AG12" i="30"/>
  <c r="AG8" i="30"/>
  <c r="AS11" i="30"/>
  <c r="AS10" i="30"/>
  <c r="AS9" i="30"/>
  <c r="AR12" i="30"/>
  <c r="AG27" i="30" l="1"/>
  <c r="AG15" i="30"/>
  <c r="AG14" i="30"/>
  <c r="AG17" i="30"/>
  <c r="AG18" i="30" l="1"/>
  <c r="AG38" i="30"/>
  <c r="M35" i="19" s="1"/>
  <c r="M37" i="19" s="1"/>
  <c r="AG19" i="30"/>
  <c r="AG33" i="30"/>
  <c r="J35" i="19" s="1"/>
  <c r="J37" i="19" s="1"/>
  <c r="AG34" i="30" l="1"/>
  <c r="K35" i="19" s="1"/>
  <c r="K37" i="19" s="1"/>
  <c r="AG35" i="30"/>
  <c r="O35" i="19" s="1"/>
  <c r="O37" i="19" s="1"/>
  <c r="AG21" i="30"/>
  <c r="W35" i="19" s="1"/>
  <c r="W37" i="19" s="1"/>
  <c r="AG22" i="30"/>
  <c r="AG20" i="30"/>
  <c r="AG36" i="30" l="1"/>
  <c r="AG37" i="30" s="1"/>
  <c r="G31" i="19" l="1"/>
  <c r="G30" i="19"/>
  <c r="G29" i="19"/>
  <c r="G28" i="19"/>
  <c r="G27" i="19"/>
  <c r="G26" i="19"/>
  <c r="G25" i="19"/>
  <c r="F62" i="17" l="1"/>
  <c r="F61" i="17"/>
  <c r="F60" i="17"/>
  <c r="F59" i="17"/>
  <c r="F58" i="17"/>
  <c r="F57" i="17"/>
  <c r="F56" i="17"/>
  <c r="F55" i="17"/>
  <c r="H62" i="17"/>
  <c r="H61" i="17"/>
  <c r="H60" i="17"/>
  <c r="H59" i="17"/>
  <c r="H58" i="17"/>
  <c r="H57" i="17"/>
  <c r="H56" i="17"/>
  <c r="H55" i="17"/>
  <c r="J63" i="17"/>
  <c r="J39" i="17"/>
  <c r="D65" i="19"/>
  <c r="E38" i="17"/>
  <c r="E37" i="17"/>
  <c r="J14" i="19"/>
  <c r="G14" i="19"/>
  <c r="E16" i="19"/>
  <c r="G18" i="19"/>
  <c r="E14" i="19"/>
  <c r="F14" i="19"/>
  <c r="E15" i="19"/>
  <c r="F15" i="19"/>
  <c r="G15" i="19"/>
  <c r="G16" i="19"/>
  <c r="E17" i="19"/>
  <c r="F17" i="19"/>
  <c r="G17" i="19"/>
  <c r="E18" i="19"/>
  <c r="F18" i="19"/>
  <c r="E19" i="19"/>
  <c r="F19" i="19"/>
  <c r="G19" i="19"/>
  <c r="L37" i="17"/>
  <c r="M38" i="17"/>
  <c r="W58" i="17"/>
  <c r="W57" i="17"/>
  <c r="W56" i="17"/>
  <c r="W55" i="17"/>
  <c r="F16" i="19" l="1"/>
  <c r="U19" i="17"/>
  <c r="V19" i="17"/>
  <c r="W19" i="17"/>
  <c r="U20" i="17"/>
  <c r="V20" i="17"/>
  <c r="W20" i="17"/>
  <c r="U21" i="17"/>
  <c r="V21" i="17"/>
  <c r="W21" i="17"/>
  <c r="V38" i="17" l="1"/>
  <c r="R14" i="19" l="1"/>
  <c r="R60" i="17"/>
  <c r="R58" i="17"/>
  <c r="R56" i="17"/>
  <c r="R57" i="17"/>
  <c r="K38" i="17"/>
  <c r="H38" i="17"/>
  <c r="Q18" i="17"/>
  <c r="H19" i="17"/>
  <c r="K19" i="17"/>
  <c r="E18" i="17"/>
  <c r="E19" i="17"/>
  <c r="L55" i="17"/>
  <c r="K55" i="17"/>
  <c r="R61" i="17"/>
  <c r="R59" i="17"/>
  <c r="R62" i="17"/>
  <c r="R55" i="17"/>
  <c r="K56" i="17"/>
  <c r="K57" i="17"/>
  <c r="K58" i="17"/>
  <c r="G55" i="17"/>
  <c r="G56" i="17"/>
  <c r="G57" i="17"/>
  <c r="G58" i="17"/>
  <c r="G60" i="17"/>
  <c r="G61" i="17"/>
  <c r="G62" i="17"/>
  <c r="G59" i="17"/>
  <c r="E55" i="17"/>
  <c r="E56" i="17"/>
  <c r="E57" i="17"/>
  <c r="E58" i="17"/>
  <c r="E59" i="17"/>
  <c r="E60" i="17"/>
  <c r="E61" i="17"/>
  <c r="E62" i="17"/>
  <c r="E20" i="17"/>
  <c r="V59" i="17"/>
  <c r="V60" i="17"/>
  <c r="K62" i="17" l="1"/>
  <c r="K61" i="17"/>
  <c r="K59" i="17"/>
  <c r="K60" i="17"/>
  <c r="H29" i="19"/>
  <c r="I28" i="19"/>
  <c r="L60" i="17"/>
  <c r="L59" i="17"/>
  <c r="L62" i="17"/>
  <c r="L61" i="17"/>
  <c r="M58" i="17"/>
  <c r="L58" i="17"/>
  <c r="L57" i="17"/>
  <c r="L56" i="17"/>
  <c r="M56" i="17" s="1"/>
  <c r="M55" i="17"/>
  <c r="I26" i="19" l="1"/>
  <c r="E26" i="19"/>
  <c r="E27" i="19"/>
  <c r="I27" i="19"/>
  <c r="J30" i="19"/>
  <c r="O30" i="19"/>
  <c r="K30" i="19"/>
  <c r="P30" i="19"/>
  <c r="M30" i="19"/>
  <c r="O31" i="19"/>
  <c r="K31" i="19"/>
  <c r="P31" i="19"/>
  <c r="M31" i="19"/>
  <c r="J31" i="19"/>
  <c r="M60" i="17"/>
  <c r="L28" i="19"/>
  <c r="M62" i="17"/>
  <c r="H28" i="19"/>
  <c r="J29" i="19"/>
  <c r="K29" i="19"/>
  <c r="L29" i="19"/>
  <c r="M29" i="19" s="1"/>
  <c r="M59" i="17"/>
  <c r="F28" i="19"/>
  <c r="E29" i="19"/>
  <c r="I29" i="19"/>
  <c r="F29" i="19"/>
  <c r="E28" i="19"/>
  <c r="M61" i="17"/>
  <c r="L63" i="17"/>
  <c r="H63" i="17"/>
  <c r="M57" i="17"/>
  <c r="M28" i="19" l="1"/>
  <c r="K28" i="19"/>
  <c r="J28" i="19"/>
  <c r="K63" i="17"/>
  <c r="M63" i="17" s="1"/>
  <c r="J67" i="17" s="1"/>
  <c r="Q55" i="17" l="1"/>
  <c r="U57" i="17"/>
  <c r="L38" i="17"/>
  <c r="L39" i="17" s="1"/>
  <c r="G38" i="17"/>
  <c r="F38" i="17"/>
  <c r="C48" i="19"/>
  <c r="G49" i="19" s="1"/>
  <c r="I58" i="19"/>
  <c r="H14" i="19"/>
  <c r="G18" i="17"/>
  <c r="G19" i="17"/>
  <c r="G24" i="19"/>
  <c r="R21" i="17"/>
  <c r="R19" i="17"/>
  <c r="V37" i="17"/>
  <c r="U55" i="17"/>
  <c r="H46" i="19"/>
  <c r="R24" i="19"/>
  <c r="F27" i="19"/>
  <c r="L30" i="19"/>
  <c r="F31" i="19"/>
  <c r="F20" i="17"/>
  <c r="F21" i="17"/>
  <c r="F19" i="17"/>
  <c r="H21" i="17"/>
  <c r="H20" i="17"/>
  <c r="K20" i="17" s="1"/>
  <c r="F37" i="17"/>
  <c r="H37" i="17" s="1"/>
  <c r="K37" i="17" s="1"/>
  <c r="M37" i="17" s="1"/>
  <c r="T14" i="19"/>
  <c r="V57" i="17"/>
  <c r="V62" i="17"/>
  <c r="V61" i="17"/>
  <c r="V58" i="17"/>
  <c r="V56" i="17"/>
  <c r="V55" i="17"/>
  <c r="U58" i="17"/>
  <c r="U56" i="17"/>
  <c r="V18" i="17"/>
  <c r="L18" i="17"/>
  <c r="K21" i="17"/>
  <c r="M21" i="17" s="1"/>
  <c r="L21" i="17"/>
  <c r="L20" i="17"/>
  <c r="L19" i="17"/>
  <c r="M19" i="17" s="1"/>
  <c r="J19" i="19"/>
  <c r="L18" i="19"/>
  <c r="K15" i="19"/>
  <c r="O17" i="19"/>
  <c r="L16" i="19"/>
  <c r="I17" i="19"/>
  <c r="H47" i="19"/>
  <c r="T63" i="17"/>
  <c r="T39" i="17"/>
  <c r="Q37" i="17"/>
  <c r="R37" i="17" s="1"/>
  <c r="G37" i="17"/>
  <c r="T22" i="17"/>
  <c r="J22" i="17"/>
  <c r="G21" i="17"/>
  <c r="E21" i="17"/>
  <c r="G20" i="17"/>
  <c r="R18" i="17"/>
  <c r="U18" i="17" s="1"/>
  <c r="R20" i="17"/>
  <c r="H19" i="19"/>
  <c r="H26" i="19"/>
  <c r="J26" i="19" s="1"/>
  <c r="L19" i="19"/>
  <c r="I19" i="19"/>
  <c r="M19" i="19"/>
  <c r="K18" i="19"/>
  <c r="K19" i="19"/>
  <c r="J18" i="19"/>
  <c r="M18" i="19"/>
  <c r="O19" i="19"/>
  <c r="P19" i="19"/>
  <c r="W19" i="19" s="1"/>
  <c r="O18" i="19"/>
  <c r="P18" i="19"/>
  <c r="W18" i="19" s="1"/>
  <c r="V63" i="17" l="1"/>
  <c r="W18" i="17"/>
  <c r="H39" i="17"/>
  <c r="G48" i="19"/>
  <c r="I48" i="19"/>
  <c r="K26" i="19"/>
  <c r="U61" i="17"/>
  <c r="W61" i="17" s="1"/>
  <c r="I16" i="19"/>
  <c r="T24" i="19"/>
  <c r="U22" i="17"/>
  <c r="F18" i="17"/>
  <c r="H18" i="17" s="1"/>
  <c r="L22" i="17"/>
  <c r="V22" i="17"/>
  <c r="I15" i="19"/>
  <c r="V39" i="17"/>
  <c r="I18" i="19"/>
  <c r="S14" i="19"/>
  <c r="S24" i="19"/>
  <c r="H15" i="19"/>
  <c r="L15" i="19"/>
  <c r="R22" i="17"/>
  <c r="M20" i="17"/>
  <c r="U62" i="17"/>
  <c r="W62" i="17" s="1"/>
  <c r="U59" i="17"/>
  <c r="W59" i="17" s="1"/>
  <c r="U60" i="17"/>
  <c r="W60" i="17" s="1"/>
  <c r="H18" i="19"/>
  <c r="O15" i="19"/>
  <c r="P15" i="19"/>
  <c r="W15" i="19" s="1"/>
  <c r="M15" i="19"/>
  <c r="H17" i="19"/>
  <c r="J15" i="19"/>
  <c r="J16" i="19"/>
  <c r="H16" i="19"/>
  <c r="K16" i="19" s="1"/>
  <c r="M17" i="19"/>
  <c r="U14" i="19"/>
  <c r="K14" i="19"/>
  <c r="J17" i="19"/>
  <c r="L17" i="19"/>
  <c r="U37" i="17"/>
  <c r="W37" i="17" s="1"/>
  <c r="U24" i="19"/>
  <c r="I14" i="19"/>
  <c r="P17" i="19"/>
  <c r="W17" i="19" s="1"/>
  <c r="L14" i="19"/>
  <c r="M14" i="19" s="1"/>
  <c r="K17" i="19"/>
  <c r="R38" i="17"/>
  <c r="U38" i="17" s="1"/>
  <c r="W38" i="17" s="1"/>
  <c r="L25" i="19"/>
  <c r="F30" i="19"/>
  <c r="E30" i="19"/>
  <c r="H30" i="19"/>
  <c r="I30" i="19"/>
  <c r="L26" i="19"/>
  <c r="M26" i="19" s="1"/>
  <c r="I24" i="19"/>
  <c r="F26" i="19"/>
  <c r="H27" i="19"/>
  <c r="H31" i="19"/>
  <c r="L27" i="19"/>
  <c r="H24" i="19"/>
  <c r="K24" i="19" s="1"/>
  <c r="L24" i="19"/>
  <c r="L31" i="19"/>
  <c r="F24" i="19"/>
  <c r="I31" i="19"/>
  <c r="E31" i="19"/>
  <c r="E24" i="19"/>
  <c r="W22" i="17" l="1"/>
  <c r="H22" i="17"/>
  <c r="K18" i="17"/>
  <c r="O16" i="19"/>
  <c r="M16" i="19"/>
  <c r="M20" i="19" s="1"/>
  <c r="U63" i="17"/>
  <c r="W63" i="17" s="1"/>
  <c r="R63" i="17"/>
  <c r="J20" i="19"/>
  <c r="K20" i="19"/>
  <c r="K39" i="17"/>
  <c r="M39" i="17" s="1"/>
  <c r="U39" i="17"/>
  <c r="W39" i="17" s="1"/>
  <c r="R39" i="17"/>
  <c r="M27" i="19"/>
  <c r="J27" i="19"/>
  <c r="K27" i="19"/>
  <c r="H25" i="19"/>
  <c r="J25" i="19" s="1"/>
  <c r="I25" i="19"/>
  <c r="F25" i="19"/>
  <c r="E25" i="19"/>
  <c r="M24" i="19"/>
  <c r="J24" i="19"/>
  <c r="O26" i="19"/>
  <c r="P26" i="19" s="1"/>
  <c r="W26" i="19" s="1"/>
  <c r="J43" i="17" l="1"/>
  <c r="M18" i="17"/>
  <c r="O14" i="19" s="1"/>
  <c r="P14" i="19" s="1"/>
  <c r="W14" i="19" s="1"/>
  <c r="K22" i="17"/>
  <c r="M22" i="17" s="1"/>
  <c r="J25" i="17" s="1"/>
  <c r="J32" i="19"/>
  <c r="L52" i="19" s="1"/>
  <c r="P16" i="19"/>
  <c r="W30" i="19"/>
  <c r="W31" i="19"/>
  <c r="O28" i="19"/>
  <c r="P28" i="19" s="1"/>
  <c r="W28" i="19" s="1"/>
  <c r="O29" i="19"/>
  <c r="P29" i="19" s="1"/>
  <c r="W29" i="19" s="1"/>
  <c r="O27" i="19"/>
  <c r="P27" i="19" s="1"/>
  <c r="W27" i="19" s="1"/>
  <c r="M25" i="19"/>
  <c r="M32" i="19" s="1"/>
  <c r="K25" i="19"/>
  <c r="K32" i="19" s="1"/>
  <c r="O24" i="19"/>
  <c r="O25" i="19"/>
  <c r="P25" i="19" s="1"/>
  <c r="W25" i="19" s="1"/>
  <c r="P20" i="19" l="1"/>
  <c r="O20" i="19"/>
  <c r="L42" i="19"/>
  <c r="L44" i="19"/>
  <c r="W16" i="19"/>
  <c r="W20" i="19" s="1"/>
  <c r="O32" i="19"/>
  <c r="P24" i="19"/>
  <c r="P32" i="19" s="1"/>
  <c r="W24" i="19" l="1"/>
  <c r="W32" i="19" s="1"/>
  <c r="L46" i="19" l="1"/>
  <c r="L50" i="19" s="1"/>
  <c r="L48" i="19"/>
  <c r="L54" i="19" s="1"/>
  <c r="L58" i="19" l="1"/>
  <c r="L56" i="19"/>
</calcChain>
</file>

<file path=xl/sharedStrings.xml><?xml version="1.0" encoding="utf-8"?>
<sst xmlns="http://schemas.openxmlformats.org/spreadsheetml/2006/main" count="737" uniqueCount="366">
  <si>
    <t>台数</t>
    <rPh sb="0" eb="2">
      <t>ダイスウ</t>
    </rPh>
    <phoneticPr fontId="5"/>
  </si>
  <si>
    <t>燃料種</t>
    <rPh sb="0" eb="2">
      <t>ネンリョウ</t>
    </rPh>
    <rPh sb="2" eb="3">
      <t>シュ</t>
    </rPh>
    <phoneticPr fontId="5"/>
  </si>
  <si>
    <t>合計</t>
    <rPh sb="0" eb="2">
      <t>ゴウケイ</t>
    </rPh>
    <phoneticPr fontId="5"/>
  </si>
  <si>
    <t>省エネルギー率</t>
    <rPh sb="0" eb="1">
      <t>ショウ</t>
    </rPh>
    <rPh sb="6" eb="7">
      <t>リツ</t>
    </rPh>
    <phoneticPr fontId="5"/>
  </si>
  <si>
    <t>設備名</t>
    <rPh sb="0" eb="2">
      <t>セツビ</t>
    </rPh>
    <rPh sb="2" eb="3">
      <t>メイ</t>
    </rPh>
    <phoneticPr fontId="5"/>
  </si>
  <si>
    <t>単位出力あたりの燃料消費量</t>
    <rPh sb="0" eb="2">
      <t>タンイ</t>
    </rPh>
    <rPh sb="2" eb="4">
      <t>シュツリョク</t>
    </rPh>
    <rPh sb="8" eb="10">
      <t>ネンリョウ</t>
    </rPh>
    <rPh sb="10" eb="13">
      <t>ショウヒリョウ</t>
    </rPh>
    <phoneticPr fontId="5"/>
  </si>
  <si>
    <t>単位出力（単位生産量）あたりの燃料消費量</t>
    <rPh sb="0" eb="2">
      <t>タンイ</t>
    </rPh>
    <rPh sb="2" eb="4">
      <t>シュツリョク</t>
    </rPh>
    <rPh sb="5" eb="7">
      <t>タンイ</t>
    </rPh>
    <rPh sb="7" eb="10">
      <t>セイサンリョウ</t>
    </rPh>
    <rPh sb="15" eb="17">
      <t>ネンリョウ</t>
    </rPh>
    <rPh sb="17" eb="20">
      <t>ショウヒリョウ</t>
    </rPh>
    <phoneticPr fontId="5"/>
  </si>
  <si>
    <t>区分</t>
    <rPh sb="0" eb="2">
      <t>クブン</t>
    </rPh>
    <phoneticPr fontId="5"/>
  </si>
  <si>
    <t>［単位］</t>
    <rPh sb="1" eb="3">
      <t>タンイ</t>
    </rPh>
    <phoneticPr fontId="5"/>
  </si>
  <si>
    <t>Ａ重油</t>
    <rPh sb="1" eb="3">
      <t>ジュウユ</t>
    </rPh>
    <phoneticPr fontId="5"/>
  </si>
  <si>
    <t>　○注意事項</t>
    <rPh sb="2" eb="4">
      <t>チュウイ</t>
    </rPh>
    <rPh sb="4" eb="6">
      <t>ジコウ</t>
    </rPh>
    <phoneticPr fontId="5"/>
  </si>
  <si>
    <t>単位</t>
    <rPh sb="0" eb="2">
      <t>タンイ</t>
    </rPh>
    <phoneticPr fontId="5"/>
  </si>
  <si>
    <t>単位発熱量（低位）</t>
    <rPh sb="0" eb="2">
      <t>タンイ</t>
    </rPh>
    <rPh sb="2" eb="5">
      <t>ハツネツリョウ</t>
    </rPh>
    <rPh sb="6" eb="8">
      <t>テイイ</t>
    </rPh>
    <phoneticPr fontId="5"/>
  </si>
  <si>
    <t>単位発熱量（高位）</t>
    <rPh sb="0" eb="2">
      <t>タンイ</t>
    </rPh>
    <rPh sb="2" eb="5">
      <t>ハツネツリョウ</t>
    </rPh>
    <rPh sb="6" eb="8">
      <t>コウイ</t>
    </rPh>
    <phoneticPr fontId="5"/>
  </si>
  <si>
    <t>炭素係数（ｔＣ／ＧＪ）</t>
    <rPh sb="0" eb="2">
      <t>タンソ</t>
    </rPh>
    <rPh sb="2" eb="4">
      <t>ケイスウ</t>
    </rPh>
    <phoneticPr fontId="5"/>
  </si>
  <si>
    <t>コークス</t>
    <phoneticPr fontId="5"/>
  </si>
  <si>
    <t>Ｂ重油</t>
    <rPh sb="1" eb="3">
      <t>ジュウユ</t>
    </rPh>
    <phoneticPr fontId="5"/>
  </si>
  <si>
    <t>Ｃ重油</t>
    <rPh sb="1" eb="3">
      <t>ジュウユ</t>
    </rPh>
    <phoneticPr fontId="5"/>
  </si>
  <si>
    <t>軽油</t>
    <rPh sb="0" eb="2">
      <t>ケイユ</t>
    </rPh>
    <phoneticPr fontId="5"/>
  </si>
  <si>
    <t>灯油</t>
    <rPh sb="0" eb="2">
      <t>トウユ</t>
    </rPh>
    <phoneticPr fontId="5"/>
  </si>
  <si>
    <t>ＬＰＧ</t>
    <phoneticPr fontId="5"/>
  </si>
  <si>
    <t>その他</t>
    <rPh sb="2" eb="3">
      <t>タ</t>
    </rPh>
    <phoneticPr fontId="5"/>
  </si>
  <si>
    <t>GJ/t</t>
    <phoneticPr fontId="5"/>
  </si>
  <si>
    <t>GJ/kl</t>
    <phoneticPr fontId="5"/>
  </si>
  <si>
    <t>GJ/千Nm3</t>
    <rPh sb="3" eb="4">
      <t>セン</t>
    </rPh>
    <phoneticPr fontId="5"/>
  </si>
  <si>
    <t>都市ガス(45MJ)</t>
    <rPh sb="0" eb="2">
      <t>トシ</t>
    </rPh>
    <phoneticPr fontId="5"/>
  </si>
  <si>
    <t>都市ガス(46MJ)</t>
    <rPh sb="0" eb="2">
      <t>トシ</t>
    </rPh>
    <phoneticPr fontId="5"/>
  </si>
  <si>
    <t>燃料種別
炭素係数
[tC/GJ]</t>
    <rPh sb="0" eb="2">
      <t>ネンリョウ</t>
    </rPh>
    <rPh sb="2" eb="4">
      <t>シュベツ</t>
    </rPh>
    <rPh sb="5" eb="7">
      <t>タンソ</t>
    </rPh>
    <rPh sb="7" eb="9">
      <t>ケイスウ</t>
    </rPh>
    <phoneticPr fontId="5"/>
  </si>
  <si>
    <t>ｋｌ/年</t>
    <rPh sb="3" eb="4">
      <t>ネン</t>
    </rPh>
    <phoneticPr fontId="5"/>
  </si>
  <si>
    <t>更新後燃料→</t>
    <rPh sb="0" eb="3">
      <t>コウシンゴ</t>
    </rPh>
    <rPh sb="3" eb="5">
      <t>ネンリョウ</t>
    </rPh>
    <phoneticPr fontId="5"/>
  </si>
  <si>
    <t>一般炭</t>
    <rPh sb="0" eb="2">
      <t>イッパン</t>
    </rPh>
    <rPh sb="2" eb="3">
      <t>タン</t>
    </rPh>
    <phoneticPr fontId="5"/>
  </si>
  <si>
    <t>①</t>
    <phoneticPr fontId="5"/>
  </si>
  <si>
    <t>②</t>
    <phoneticPr fontId="5"/>
  </si>
  <si>
    <t>①×②=③</t>
    <phoneticPr fontId="5"/>
  </si>
  <si>
    <t>④</t>
    <phoneticPr fontId="5"/>
  </si>
  <si>
    <t>⑤</t>
    <phoneticPr fontId="5"/>
  </si>
  <si>
    <t>③×⑤＝⑥</t>
    <phoneticPr fontId="5"/>
  </si>
  <si>
    <t>④×⑤＝⑦</t>
    <phoneticPr fontId="5"/>
  </si>
  <si>
    <t>⑥／⑦＝⑧</t>
    <phoneticPr fontId="5"/>
  </si>
  <si>
    <t>－</t>
    <phoneticPr fontId="5"/>
  </si>
  <si>
    <t>↑a</t>
    <phoneticPr fontId="5"/>
  </si>
  <si>
    <t>×１００</t>
    <phoneticPr fontId="5"/>
  </si>
  <si>
    <t>＝</t>
    <phoneticPr fontId="5"/>
  </si>
  <si>
    <t>≧</t>
    <phoneticPr fontId="5"/>
  </si>
  <si>
    <t>a</t>
    <phoneticPr fontId="5"/>
  </si>
  <si>
    <t>　　⑤更新前後の機器種別が異なる場合は、更新前設備を基準として記載すること。</t>
    <rPh sb="3" eb="5">
      <t>コウシン</t>
    </rPh>
    <rPh sb="5" eb="7">
      <t>ゼンゴ</t>
    </rPh>
    <rPh sb="8" eb="10">
      <t>キキ</t>
    </rPh>
    <rPh sb="10" eb="12">
      <t>シュベツ</t>
    </rPh>
    <rPh sb="13" eb="14">
      <t>コト</t>
    </rPh>
    <rPh sb="16" eb="18">
      <t>バアイ</t>
    </rPh>
    <rPh sb="20" eb="23">
      <t>コウシンマエ</t>
    </rPh>
    <rPh sb="23" eb="25">
      <t>セツビ</t>
    </rPh>
    <rPh sb="26" eb="28">
      <t>キジュン</t>
    </rPh>
    <rPh sb="31" eb="33">
      <t>キサイ</t>
    </rPh>
    <phoneticPr fontId="5"/>
  </si>
  <si>
    <t>＜ボイラ＞</t>
    <phoneticPr fontId="5"/>
  </si>
  <si>
    <t>省エネルギ
ー率　※２
［％］</t>
    <rPh sb="0" eb="1">
      <t>ショウ</t>
    </rPh>
    <rPh sb="7" eb="8">
      <t>リツ</t>
    </rPh>
    <phoneticPr fontId="5"/>
  </si>
  <si>
    <t>天然ガス（LNGを除く）</t>
    <rPh sb="0" eb="2">
      <t>テンネン</t>
    </rPh>
    <rPh sb="9" eb="10">
      <t>ノゾ</t>
    </rPh>
    <phoneticPr fontId="5"/>
  </si>
  <si>
    <t>液化天然ガス(LNG)</t>
    <rPh sb="0" eb="2">
      <t>エキカ</t>
    </rPh>
    <rPh sb="2" eb="4">
      <t>テンネン</t>
    </rPh>
    <phoneticPr fontId="5"/>
  </si>
  <si>
    <t>↑b</t>
    <phoneticPr fontId="5"/>
  </si>
  <si>
    <t>※１　単位時間当たりでは適切に表現できない場合は、バッチ当たり、生産量当たり等で表現すること。</t>
    <rPh sb="3" eb="5">
      <t>タンイ</t>
    </rPh>
    <rPh sb="5" eb="7">
      <t>ジカン</t>
    </rPh>
    <rPh sb="7" eb="8">
      <t>ア</t>
    </rPh>
    <rPh sb="28" eb="29">
      <t>ア</t>
    </rPh>
    <rPh sb="35" eb="36">
      <t>ア</t>
    </rPh>
    <rPh sb="40" eb="42">
      <t>ヒョウゲン</t>
    </rPh>
    <phoneticPr fontId="5"/>
  </si>
  <si>
    <t>※１　燃料消費量については冷房時の値を記載すること。</t>
    <phoneticPr fontId="5"/>
  </si>
  <si>
    <t>t</t>
    <phoneticPr fontId="5"/>
  </si>
  <si>
    <t>kl</t>
    <phoneticPr fontId="5"/>
  </si>
  <si>
    <t>千Nm3</t>
    <phoneticPr fontId="5"/>
  </si>
  <si>
    <t>小計</t>
    <rPh sb="0" eb="2">
      <t>コバカリ</t>
    </rPh>
    <phoneticPr fontId="5"/>
  </si>
  <si>
    <t>更新後
燃料種</t>
    <rPh sb="0" eb="3">
      <t>コウシンゴ</t>
    </rPh>
    <rPh sb="4" eb="6">
      <t>ネンリョウ</t>
    </rPh>
    <rPh sb="6" eb="7">
      <t>シュ</t>
    </rPh>
    <phoneticPr fontId="5"/>
  </si>
  <si>
    <t>kg/h</t>
    <phoneticPr fontId="5"/>
  </si>
  <si>
    <t>l/h</t>
    <phoneticPr fontId="5"/>
  </si>
  <si>
    <t>Nm3/h</t>
    <phoneticPr fontId="5"/>
  </si>
  <si>
    <t>燃料消費量</t>
    <rPh sb="0" eb="2">
      <t>ネンリョウ</t>
    </rPh>
    <rPh sb="2" eb="5">
      <t>ショウヒリョウ</t>
    </rPh>
    <phoneticPr fontId="5"/>
  </si>
  <si>
    <t>冷房出力
（ kW ）</t>
    <rPh sb="0" eb="2">
      <t>レイボウ</t>
    </rPh>
    <rPh sb="2" eb="4">
      <t>シュツリョク</t>
    </rPh>
    <phoneticPr fontId="5"/>
  </si>
  <si>
    <t>※　必要に応じ、適した単位に修正すること。</t>
    <rPh sb="2" eb="4">
      <t>ヒツヨウ</t>
    </rPh>
    <rPh sb="5" eb="6">
      <t>オウ</t>
    </rPh>
    <rPh sb="8" eb="9">
      <t>テキ</t>
    </rPh>
    <rPh sb="11" eb="13">
      <t>タンイ</t>
    </rPh>
    <rPh sb="14" eb="16">
      <t>シュウセイ</t>
    </rPh>
    <phoneticPr fontId="5"/>
  </si>
  <si>
    <t>※ この群は (　定格基準　・　部分負荷基準　) で記入する。</t>
    <rPh sb="4" eb="5">
      <t>グン</t>
    </rPh>
    <rPh sb="9" eb="11">
      <t>テイカク</t>
    </rPh>
    <rPh sb="11" eb="13">
      <t>キジュン</t>
    </rPh>
    <rPh sb="16" eb="18">
      <t>ブブン</t>
    </rPh>
    <rPh sb="18" eb="20">
      <t>フカ</t>
    </rPh>
    <rPh sb="20" eb="22">
      <t>キジュン</t>
    </rPh>
    <rPh sb="26" eb="28">
      <t>キニュウ</t>
    </rPh>
    <phoneticPr fontId="5"/>
  </si>
  <si>
    <t>都市ガス(その他)</t>
    <rPh sb="0" eb="2">
      <t>トシ</t>
    </rPh>
    <rPh sb="7" eb="8">
      <t>タ</t>
    </rPh>
    <phoneticPr fontId="5"/>
  </si>
  <si>
    <t>該当単位記入</t>
    <rPh sb="0" eb="2">
      <t>ガイトウ</t>
    </rPh>
    <rPh sb="2" eb="4">
      <t>タンイ</t>
    </rPh>
    <rPh sb="4" eb="6">
      <t>キニュウ</t>
    </rPh>
    <phoneticPr fontId="5"/>
  </si>
  <si>
    <t>低位発熱量記入</t>
    <rPh sb="0" eb="2">
      <t>テイイ</t>
    </rPh>
    <rPh sb="2" eb="5">
      <t>ハツネツリョウ</t>
    </rPh>
    <rPh sb="5" eb="7">
      <t>キニュウ</t>
    </rPh>
    <phoneticPr fontId="5"/>
  </si>
  <si>
    <t>高位発熱量記入</t>
    <rPh sb="0" eb="2">
      <t>コウイ</t>
    </rPh>
    <rPh sb="2" eb="5">
      <t>ハツネツリョウ</t>
    </rPh>
    <rPh sb="5" eb="7">
      <t>キニュウ</t>
    </rPh>
    <phoneticPr fontId="5"/>
  </si>
  <si>
    <t>該当値記入</t>
    <rPh sb="0" eb="2">
      <t>ガイトウ</t>
    </rPh>
    <rPh sb="2" eb="3">
      <t>チ</t>
    </rPh>
    <rPh sb="3" eb="5">
      <t>キニュウ</t>
    </rPh>
    <phoneticPr fontId="5"/>
  </si>
  <si>
    <t>　省エネルギー率（申請全体）</t>
    <rPh sb="1" eb="2">
      <t>ショウ</t>
    </rPh>
    <rPh sb="7" eb="8">
      <t>リツ</t>
    </rPh>
    <rPh sb="9" eb="11">
      <t>シンセイ</t>
    </rPh>
    <rPh sb="11" eb="13">
      <t>ゼンタイ</t>
    </rPh>
    <phoneticPr fontId="5"/>
  </si>
  <si>
    <t>　費用対効果</t>
    <rPh sb="1" eb="3">
      <t>ヒヨウ</t>
    </rPh>
    <rPh sb="3" eb="6">
      <t>タイコウカ</t>
    </rPh>
    <phoneticPr fontId="5"/>
  </si>
  <si>
    <t>更新後熱量換算
想定燃料消費量
［GJ/年］</t>
    <rPh sb="0" eb="3">
      <t>コウシンゴ</t>
    </rPh>
    <rPh sb="3" eb="5">
      <t>ネツリョウ</t>
    </rPh>
    <rPh sb="5" eb="7">
      <t>カンザン</t>
    </rPh>
    <rPh sb="8" eb="10">
      <t>ソウテイ</t>
    </rPh>
    <rPh sb="10" eb="12">
      <t>ネンリョウ</t>
    </rPh>
    <rPh sb="12" eb="15">
      <t>ショウヒリョウ</t>
    </rPh>
    <phoneticPr fontId="5"/>
  </si>
  <si>
    <t>原油換算
燃料消費量
［ｋｌ/年］</t>
    <rPh sb="0" eb="2">
      <t>ゲンユ</t>
    </rPh>
    <rPh sb="2" eb="4">
      <t>カンザン</t>
    </rPh>
    <rPh sb="5" eb="7">
      <t>ネンリョウ</t>
    </rPh>
    <rPh sb="7" eb="10">
      <t>ショウヒリョウ</t>
    </rPh>
    <rPh sb="15" eb="16">
      <t>ネン</t>
    </rPh>
    <phoneticPr fontId="5"/>
  </si>
  <si>
    <t>③</t>
    <phoneticPr fontId="5"/>
  </si>
  <si>
    <t>①×②＝④</t>
    <phoneticPr fontId="5"/>
  </si>
  <si>
    <t>⑥</t>
    <phoneticPr fontId="5"/>
  </si>
  <si>
    <t>①×③×⑥
×(44/12)＝⑦</t>
    <phoneticPr fontId="5"/>
  </si>
  <si>
    <t>⑧</t>
    <phoneticPr fontId="5"/>
  </si>
  <si>
    <t>④×⑧＝⑨</t>
    <phoneticPr fontId="5"/>
  </si>
  <si>
    <t>④－⑨＝⑩</t>
    <phoneticPr fontId="5"/>
  </si>
  <si>
    <t>⑪</t>
    <phoneticPr fontId="5"/>
  </si>
  <si>
    <t>⑫</t>
    <phoneticPr fontId="5"/>
  </si>
  <si>
    <t>⑩÷⑪</t>
    <phoneticPr fontId="5"/>
  </si>
  <si>
    <t>①×③＝④</t>
    <phoneticPr fontId="5"/>
  </si>
  <si>
    <t>⑩÷⑫</t>
    <phoneticPr fontId="5"/>
  </si>
  <si>
    <t>↑c</t>
    <phoneticPr fontId="5"/>
  </si>
  <si>
    <t>↑d</t>
    <phoneticPr fontId="5"/>
  </si>
  <si>
    <t>↑e</t>
    <phoneticPr fontId="5"/>
  </si>
  <si>
    <t>b</t>
    <phoneticPr fontId="5"/>
  </si>
  <si>
    <t>　　　　＝</t>
    <phoneticPr fontId="5"/>
  </si>
  <si>
    <t>c</t>
    <phoneticPr fontId="5"/>
  </si>
  <si>
    <t>e</t>
    <phoneticPr fontId="5"/>
  </si>
  <si>
    <t>×</t>
    <phoneticPr fontId="5"/>
  </si>
  <si>
    <t>×　　44/12</t>
    <phoneticPr fontId="5"/>
  </si>
  <si>
    <t xml:space="preserve">     f</t>
    <phoneticPr fontId="5"/>
  </si>
  <si>
    <t>　原油換算燃料削減量</t>
    <phoneticPr fontId="5"/>
  </si>
  <si>
    <t>d</t>
    <phoneticPr fontId="5"/>
  </si>
  <si>
    <t>÷</t>
    <phoneticPr fontId="5"/>
  </si>
  <si>
    <t>×　　　100</t>
    <phoneticPr fontId="5"/>
  </si>
  <si>
    <t>％</t>
    <phoneticPr fontId="5"/>
  </si>
  <si>
    <t>　　g</t>
    <phoneticPr fontId="5"/>
  </si>
  <si>
    <t>i</t>
    <phoneticPr fontId="5"/>
  </si>
  <si>
    <t>　※３　更新前後の燃料種の違いと高位発熱量・低位発熱量の関係でマイナス数値になる場合があります。</t>
    <rPh sb="4" eb="6">
      <t>コウシン</t>
    </rPh>
    <rPh sb="6" eb="8">
      <t>ゼンゴ</t>
    </rPh>
    <rPh sb="9" eb="11">
      <t>ネンリョウ</t>
    </rPh>
    <rPh sb="11" eb="12">
      <t>シュ</t>
    </rPh>
    <rPh sb="13" eb="14">
      <t>チガ</t>
    </rPh>
    <rPh sb="16" eb="18">
      <t>コウイ</t>
    </rPh>
    <rPh sb="18" eb="21">
      <t>ハツネツリョウ</t>
    </rPh>
    <rPh sb="22" eb="24">
      <t>テイイ</t>
    </rPh>
    <rPh sb="24" eb="27">
      <t>ハツネツリョウ</t>
    </rPh>
    <rPh sb="28" eb="30">
      <t>カンケイ</t>
    </rPh>
    <rPh sb="35" eb="37">
      <t>スウチ</t>
    </rPh>
    <rPh sb="40" eb="42">
      <t>バアイ</t>
    </rPh>
    <phoneticPr fontId="5"/>
  </si>
  <si>
    <t>＜工業炉等＞</t>
    <rPh sb="1" eb="4">
      <t>コウギョウロ</t>
    </rPh>
    <rPh sb="4" eb="5">
      <t>トウ</t>
    </rPh>
    <phoneticPr fontId="5"/>
  </si>
  <si>
    <t>　　②省エネルギー率算定に用いる単位発熱量値は、センターが定める燃料種別低位発熱量、または、実使用燃料の低位発熱量の値を使用すること。実使用燃料の値を使用する場合は燃料供給会社の証明書を添付すること。</t>
    <rPh sb="3" eb="4">
      <t>ショウ</t>
    </rPh>
    <rPh sb="9" eb="10">
      <t>リツ</t>
    </rPh>
    <rPh sb="10" eb="12">
      <t>サンテイ</t>
    </rPh>
    <rPh sb="13" eb="14">
      <t>モチ</t>
    </rPh>
    <rPh sb="16" eb="18">
      <t>タンイ</t>
    </rPh>
    <rPh sb="18" eb="21">
      <t>ハツネツリョウ</t>
    </rPh>
    <rPh sb="21" eb="22">
      <t>アタイ</t>
    </rPh>
    <phoneticPr fontId="5"/>
  </si>
  <si>
    <t>〈ボイラ・工業炉等 記入用〉</t>
    <rPh sb="5" eb="8">
      <t>コウギョウロ</t>
    </rPh>
    <rPh sb="8" eb="9">
      <t>トウ</t>
    </rPh>
    <rPh sb="10" eb="12">
      <t>キニュウ</t>
    </rPh>
    <rPh sb="12" eb="13">
      <t>ヨウ</t>
    </rPh>
    <phoneticPr fontId="5"/>
  </si>
  <si>
    <t>　　③省エネルギー率算定に用いる単位発熱量の値は、低位発熱量基準とする。ただし、「冷温水機等」の省エネルギー率算定に用いる単位発熱量の値は、高位発熱量基準とする。</t>
    <rPh sb="3" eb="4">
      <t>ショウ</t>
    </rPh>
    <rPh sb="9" eb="10">
      <t>リツ</t>
    </rPh>
    <rPh sb="10" eb="12">
      <t>サンテイ</t>
    </rPh>
    <rPh sb="13" eb="14">
      <t>モチ</t>
    </rPh>
    <rPh sb="16" eb="18">
      <t>タンイ</t>
    </rPh>
    <rPh sb="18" eb="21">
      <t>ハツネツリョウ</t>
    </rPh>
    <rPh sb="22" eb="23">
      <t>アタイ</t>
    </rPh>
    <rPh sb="25" eb="27">
      <t>テイイ</t>
    </rPh>
    <rPh sb="27" eb="30">
      <t>ハツネツリョウ</t>
    </rPh>
    <rPh sb="30" eb="32">
      <t>キジュン</t>
    </rPh>
    <rPh sb="41" eb="42">
      <t>レイ</t>
    </rPh>
    <rPh sb="42" eb="44">
      <t>オンスイ</t>
    </rPh>
    <rPh sb="44" eb="45">
      <t>キ</t>
    </rPh>
    <rPh sb="45" eb="46">
      <t>トウ</t>
    </rPh>
    <rPh sb="48" eb="49">
      <t>ショウ</t>
    </rPh>
    <rPh sb="54" eb="55">
      <t>リツ</t>
    </rPh>
    <rPh sb="55" eb="57">
      <t>サンテイ</t>
    </rPh>
    <rPh sb="58" eb="59">
      <t>モチ</t>
    </rPh>
    <rPh sb="70" eb="72">
      <t>コウイ</t>
    </rPh>
    <phoneticPr fontId="5"/>
  </si>
  <si>
    <t>〈冷温水機等/ＧＨＰ 記入用〉</t>
    <rPh sb="1" eb="3">
      <t>レイオン</t>
    </rPh>
    <rPh sb="3" eb="4">
      <t>ミズ</t>
    </rPh>
    <rPh sb="4" eb="5">
      <t>キ</t>
    </rPh>
    <rPh sb="5" eb="6">
      <t>トウ</t>
    </rPh>
    <rPh sb="11" eb="13">
      <t>キニュウ</t>
    </rPh>
    <rPh sb="13" eb="14">
      <t>ヨウ</t>
    </rPh>
    <phoneticPr fontId="5"/>
  </si>
  <si>
    <t>＜冷温水機等/GHP＞</t>
    <rPh sb="5" eb="6">
      <t>トウ</t>
    </rPh>
    <phoneticPr fontId="5"/>
  </si>
  <si>
    <t>≧　25％</t>
    <phoneticPr fontId="5"/>
  </si>
  <si>
    <t>年間値</t>
    <rPh sb="0" eb="2">
      <t>ネンカン</t>
    </rPh>
    <rPh sb="2" eb="3">
      <t>チ</t>
    </rPh>
    <phoneticPr fontId="5"/>
  </si>
  <si>
    <t>負荷</t>
    <rPh sb="0" eb="2">
      <t>フカ</t>
    </rPh>
    <phoneticPr fontId="5"/>
  </si>
  <si>
    <t>従来方式一次エネルギー消費量</t>
    <rPh sb="0" eb="2">
      <t>ジュウライ</t>
    </rPh>
    <rPh sb="2" eb="4">
      <t>ホウシキ</t>
    </rPh>
    <rPh sb="4" eb="6">
      <t>イチジ</t>
    </rPh>
    <rPh sb="11" eb="14">
      <t>ショウヒリョウ</t>
    </rPh>
    <phoneticPr fontId="5"/>
  </si>
  <si>
    <t>↑a</t>
  </si>
  <si>
    <t>↑b</t>
  </si>
  <si>
    <t>↑c</t>
  </si>
  <si>
    <t>↑d</t>
  </si>
  <si>
    <t>↑e</t>
  </si>
  <si>
    <t>蒸気出力</t>
    <rPh sb="0" eb="2">
      <t>ジョウキ</t>
    </rPh>
    <rPh sb="2" eb="4">
      <t>シュツリョク</t>
    </rPh>
    <phoneticPr fontId="5"/>
  </si>
  <si>
    <t>温水出力</t>
    <rPh sb="0" eb="2">
      <t>オンスイ</t>
    </rPh>
    <rPh sb="2" eb="4">
      <t>シュツリョク</t>
    </rPh>
    <phoneticPr fontId="5"/>
  </si>
  <si>
    <t>燃料消費量（HHV）</t>
    <rPh sb="0" eb="2">
      <t>ネンリョウ</t>
    </rPh>
    <rPh sb="2" eb="5">
      <t>ショウヒリョウ</t>
    </rPh>
    <phoneticPr fontId="5"/>
  </si>
  <si>
    <t>運転時間</t>
    <rPh sb="0" eb="2">
      <t>ウンテン</t>
    </rPh>
    <rPh sb="2" eb="4">
      <t>ジカン</t>
    </rPh>
    <phoneticPr fontId="5"/>
  </si>
  <si>
    <t>h/年</t>
    <rPh sb="2" eb="3">
      <t>ネン</t>
    </rPh>
    <phoneticPr fontId="5"/>
  </si>
  <si>
    <t>電力</t>
    <rPh sb="0" eb="2">
      <t>デンリョク</t>
    </rPh>
    <phoneticPr fontId="5"/>
  </si>
  <si>
    <t>MWh/年</t>
    <rPh sb="4" eb="5">
      <t>ネン</t>
    </rPh>
    <phoneticPr fontId="5"/>
  </si>
  <si>
    <t>構内使用電力</t>
    <rPh sb="0" eb="2">
      <t>コウナイ</t>
    </rPh>
    <rPh sb="2" eb="4">
      <t>シヨウ</t>
    </rPh>
    <rPh sb="4" eb="6">
      <t>デンリョク</t>
    </rPh>
    <phoneticPr fontId="5"/>
  </si>
  <si>
    <t>昼間（電気需要平準化時間帯以外）</t>
    <rPh sb="0" eb="2">
      <t>ヒルマ</t>
    </rPh>
    <rPh sb="3" eb="5">
      <t>デンキ</t>
    </rPh>
    <rPh sb="5" eb="7">
      <t>ジュヨウ</t>
    </rPh>
    <rPh sb="7" eb="9">
      <t>ヘイジュン</t>
    </rPh>
    <rPh sb="9" eb="10">
      <t>カ</t>
    </rPh>
    <rPh sb="10" eb="13">
      <t>ジカンタイ</t>
    </rPh>
    <rPh sb="13" eb="15">
      <t>イガイ</t>
    </rPh>
    <phoneticPr fontId="5"/>
  </si>
  <si>
    <t>電気需要平準化時間帯</t>
    <rPh sb="0" eb="10">
      <t>デンキジュヨウヘイジュンカジカンタイ</t>
    </rPh>
    <phoneticPr fontId="5"/>
  </si>
  <si>
    <t>夜間（22:00～翌日8:00）</t>
    <rPh sb="0" eb="2">
      <t>ヤカン</t>
    </rPh>
    <phoneticPr fontId="5"/>
  </si>
  <si>
    <t>逆潮流電力</t>
    <rPh sb="0" eb="1">
      <t>ギャク</t>
    </rPh>
    <rPh sb="1" eb="3">
      <t>チョウリュウ</t>
    </rPh>
    <rPh sb="3" eb="5">
      <t>デンリョク</t>
    </rPh>
    <phoneticPr fontId="5"/>
  </si>
  <si>
    <t>蒸気出力量（②×⑤×0.0036GJ/kWh）</t>
    <rPh sb="0" eb="2">
      <t>ジョウキ</t>
    </rPh>
    <rPh sb="2" eb="4">
      <t>シュツリョク</t>
    </rPh>
    <rPh sb="4" eb="5">
      <t>リョウ</t>
    </rPh>
    <phoneticPr fontId="5"/>
  </si>
  <si>
    <t>GJ/年</t>
    <rPh sb="3" eb="4">
      <t>ネン</t>
    </rPh>
    <phoneticPr fontId="5"/>
  </si>
  <si>
    <t>温水出力量（③×⑤×0.0036GJ/kWh）</t>
    <rPh sb="0" eb="2">
      <t>オンスイ</t>
    </rPh>
    <rPh sb="2" eb="4">
      <t>シュツリョク</t>
    </rPh>
    <rPh sb="4" eb="5">
      <t>リョウ</t>
    </rPh>
    <phoneticPr fontId="5"/>
  </si>
  <si>
    <t>kL/年</t>
    <rPh sb="3" eb="4">
      <t>ネン</t>
    </rPh>
    <phoneticPr fontId="5"/>
  </si>
  <si>
    <t>蒸気利用量（出力×利用率）</t>
    <rPh sb="0" eb="2">
      <t>ジョウキ</t>
    </rPh>
    <rPh sb="2" eb="4">
      <t>リヨウ</t>
    </rPh>
    <rPh sb="4" eb="5">
      <t>リョウ</t>
    </rPh>
    <rPh sb="6" eb="8">
      <t>シュツリョク</t>
    </rPh>
    <rPh sb="9" eb="12">
      <t>リヨウリツ</t>
    </rPh>
    <phoneticPr fontId="5"/>
  </si>
  <si>
    <t>温水利用量（出力×利用率）</t>
    <rPh sb="0" eb="2">
      <t>オンスイ</t>
    </rPh>
    <rPh sb="2" eb="4">
      <t>リヨウ</t>
    </rPh>
    <rPh sb="4" eb="5">
      <t>リョウ</t>
    </rPh>
    <rPh sb="6" eb="8">
      <t>シュツリョク</t>
    </rPh>
    <rPh sb="9" eb="12">
      <t>リヨウリツ</t>
    </rPh>
    <phoneticPr fontId="5"/>
  </si>
  <si>
    <t>換算係数</t>
    <rPh sb="0" eb="2">
      <t>カンサン</t>
    </rPh>
    <rPh sb="2" eb="4">
      <t>ケイスウ</t>
    </rPh>
    <phoneticPr fontId="5"/>
  </si>
  <si>
    <t>構内使用電力</t>
  </si>
  <si>
    <t>電気需要平準化時間帯</t>
    <rPh sb="0" eb="2">
      <t>デンキ</t>
    </rPh>
    <rPh sb="2" eb="4">
      <t>ジュヨウ</t>
    </rPh>
    <rPh sb="4" eb="6">
      <t>ヘイジュン</t>
    </rPh>
    <rPh sb="6" eb="7">
      <t>カ</t>
    </rPh>
    <rPh sb="7" eb="10">
      <t>ジカンタイ</t>
    </rPh>
    <phoneticPr fontId="5"/>
  </si>
  <si>
    <t>夜間</t>
    <rPh sb="0" eb="2">
      <t>ヤカン</t>
    </rPh>
    <phoneticPr fontId="5"/>
  </si>
  <si>
    <t>逆潮流電力</t>
  </si>
  <si>
    <t>蒸気</t>
    <rPh sb="0" eb="2">
      <t>ジョウキ</t>
    </rPh>
    <phoneticPr fontId="5"/>
  </si>
  <si>
    <t>温水</t>
    <rPh sb="0" eb="2">
      <t>オンスイ</t>
    </rPh>
    <phoneticPr fontId="5"/>
  </si>
  <si>
    <t>冷水</t>
    <rPh sb="0" eb="2">
      <t>レイスイ</t>
    </rPh>
    <phoneticPr fontId="5"/>
  </si>
  <si>
    <t>省エネルギー量</t>
    <rPh sb="0" eb="1">
      <t>ショウ</t>
    </rPh>
    <rPh sb="6" eb="7">
      <t>リョウ</t>
    </rPh>
    <phoneticPr fontId="5"/>
  </si>
  <si>
    <t>設備名称</t>
    <rPh sb="0" eb="2">
      <t>セツビ</t>
    </rPh>
    <rPh sb="2" eb="4">
      <t>メイショウ</t>
    </rPh>
    <phoneticPr fontId="5"/>
  </si>
  <si>
    <t>製造メーカ
型式</t>
    <rPh sb="0" eb="2">
      <t>セイゾウ</t>
    </rPh>
    <rPh sb="6" eb="8">
      <t>カタシキ</t>
    </rPh>
    <phoneticPr fontId="5"/>
  </si>
  <si>
    <t>入力
ｴﾈﾙｷﾞｰ</t>
    <rPh sb="0" eb="2">
      <t>ニュウリョク</t>
    </rPh>
    <phoneticPr fontId="5"/>
  </si>
  <si>
    <t>出力
形態</t>
    <rPh sb="0" eb="2">
      <t>シュツリョク</t>
    </rPh>
    <rPh sb="3" eb="5">
      <t>ケイタイ</t>
    </rPh>
    <phoneticPr fontId="5"/>
  </si>
  <si>
    <t>効率</t>
    <rPh sb="0" eb="2">
      <t>コウリツ</t>
    </rPh>
    <phoneticPr fontId="5"/>
  </si>
  <si>
    <t>千Nm3/年</t>
    <rPh sb="0" eb="1">
      <t>セン</t>
    </rPh>
    <rPh sb="5" eb="6">
      <t>ネン</t>
    </rPh>
    <phoneticPr fontId="5"/>
  </si>
  <si>
    <t>㉑</t>
  </si>
  <si>
    <t>㉔</t>
  </si>
  <si>
    <t>㉖</t>
  </si>
  <si>
    <t>㉗</t>
  </si>
  <si>
    <t>㉘</t>
  </si>
  <si>
    <t>㉙</t>
  </si>
  <si>
    <t>従来方式</t>
    <rPh sb="0" eb="2">
      <t>ジュウライ</t>
    </rPh>
    <rPh sb="2" eb="4">
      <t>ホウシキ</t>
    </rPh>
    <phoneticPr fontId="5"/>
  </si>
  <si>
    <t>補助事業方式</t>
    <rPh sb="0" eb="2">
      <t>ホジョ</t>
    </rPh>
    <rPh sb="2" eb="4">
      <t>ジギョウ</t>
    </rPh>
    <rPh sb="4" eb="6">
      <t>ホウシキ</t>
    </rPh>
    <phoneticPr fontId="5"/>
  </si>
  <si>
    <t>新設/更新</t>
    <rPh sb="0" eb="2">
      <t>シンセツ</t>
    </rPh>
    <rPh sb="3" eb="5">
      <t>コウシン</t>
    </rPh>
    <phoneticPr fontId="5"/>
  </si>
  <si>
    <t>熱出力合計
（ｋW）</t>
    <rPh sb="0" eb="1">
      <t>ネツ</t>
    </rPh>
    <rPh sb="1" eb="3">
      <t>シュツリョク</t>
    </rPh>
    <rPh sb="3" eb="5">
      <t>ゴウケイ</t>
    </rPh>
    <phoneticPr fontId="5"/>
  </si>
  <si>
    <t>従来方式燃料種</t>
    <rPh sb="0" eb="2">
      <t>ジュウライ</t>
    </rPh>
    <rPh sb="2" eb="4">
      <t>ホウシキ</t>
    </rPh>
    <rPh sb="4" eb="6">
      <t>ネンリョウ</t>
    </rPh>
    <rPh sb="6" eb="7">
      <t>シュ</t>
    </rPh>
    <phoneticPr fontId="5"/>
  </si>
  <si>
    <t>④×⑤＝⑦</t>
    <phoneticPr fontId="5"/>
  </si>
  <si>
    <t>冷房出力合計
（ｋW）</t>
    <rPh sb="0" eb="2">
      <t>レイボウ</t>
    </rPh>
    <rPh sb="2" eb="4">
      <t>シュツリョク</t>
    </rPh>
    <rPh sb="4" eb="6">
      <t>ゴウケイ</t>
    </rPh>
    <phoneticPr fontId="5"/>
  </si>
  <si>
    <t>年間燃料
消費量※１</t>
    <rPh sb="0" eb="2">
      <t>ネンカン</t>
    </rPh>
    <rPh sb="2" eb="4">
      <t>ネンリョウ</t>
    </rPh>
    <rPh sb="5" eb="8">
      <t>ショウヒリョウ</t>
    </rPh>
    <phoneticPr fontId="5"/>
  </si>
  <si>
    <t>※１　新設の場合は想定される燃料消費量を、更新の場合は前年度の実消費量を用いること。</t>
    <rPh sb="3" eb="5">
      <t>シンセツ</t>
    </rPh>
    <rPh sb="6" eb="8">
      <t>バアイ</t>
    </rPh>
    <rPh sb="9" eb="11">
      <t>ソウテイ</t>
    </rPh>
    <rPh sb="14" eb="16">
      <t>ネンリョウ</t>
    </rPh>
    <rPh sb="16" eb="19">
      <t>ショウヒリョウ</t>
    </rPh>
    <rPh sb="21" eb="23">
      <t>コウシン</t>
    </rPh>
    <rPh sb="24" eb="26">
      <t>バアイ</t>
    </rPh>
    <rPh sb="27" eb="30">
      <t>ゼンネンド</t>
    </rPh>
    <rPh sb="31" eb="32">
      <t>ジツ</t>
    </rPh>
    <rPh sb="32" eb="35">
      <t>ショウヒリョウ</t>
    </rPh>
    <rPh sb="36" eb="37">
      <t>モチ</t>
    </rPh>
    <phoneticPr fontId="5"/>
  </si>
  <si>
    <t>燃料消費量
（ MJ/h ）</t>
    <rPh sb="0" eb="2">
      <t>ネンリョウ</t>
    </rPh>
    <rPh sb="2" eb="5">
      <t>ショウヒリョウ</t>
    </rPh>
    <phoneticPr fontId="5"/>
  </si>
  <si>
    <t>熱出力
（ kW ）</t>
    <rPh sb="0" eb="1">
      <t>ネツ</t>
    </rPh>
    <rPh sb="1" eb="3">
      <t>シュツリョク</t>
    </rPh>
    <phoneticPr fontId="5"/>
  </si>
  <si>
    <t>燃料消費量
合計
（ MJ/h ）</t>
    <rPh sb="0" eb="2">
      <t>ネンリョウ</t>
    </rPh>
    <rPh sb="2" eb="5">
      <t>ショウヒリョウ</t>
    </rPh>
    <rPh sb="6" eb="8">
      <t>ゴウケイ</t>
    </rPh>
    <phoneticPr fontId="5"/>
  </si>
  <si>
    <t>燃料消費量
（ Nm3/h ）</t>
    <rPh sb="0" eb="2">
      <t>ネンリョウ</t>
    </rPh>
    <rPh sb="2" eb="5">
      <t>ショウヒリョウ</t>
    </rPh>
    <phoneticPr fontId="5"/>
  </si>
  <si>
    <t>（　a　　－　　b  )</t>
    <phoneticPr fontId="5"/>
  </si>
  <si>
    <t>（　a　　－　　b  )</t>
    <phoneticPr fontId="5"/>
  </si>
  <si>
    <t>燃料消費量
（ Nm3/h ）　　　　　　</t>
    <rPh sb="0" eb="2">
      <t>ネンリョウ</t>
    </rPh>
    <rPh sb="2" eb="5">
      <t>ショウヒリョウ</t>
    </rPh>
    <phoneticPr fontId="5"/>
  </si>
  <si>
    <t>単位発熱量
(低位基準)</t>
    <rPh sb="0" eb="2">
      <t>タンイ</t>
    </rPh>
    <rPh sb="2" eb="5">
      <t>ハツネツリョウ</t>
    </rPh>
    <rPh sb="7" eb="9">
      <t>テイイ</t>
    </rPh>
    <rPh sb="9" eb="11">
      <t>キジュン</t>
    </rPh>
    <phoneticPr fontId="5"/>
  </si>
  <si>
    <t>単位発熱量
(高位基準)</t>
    <rPh sb="0" eb="2">
      <t>タンイ</t>
    </rPh>
    <rPh sb="2" eb="5">
      <t>ハツネツリョウ</t>
    </rPh>
    <rPh sb="7" eb="9">
      <t>コウイ</t>
    </rPh>
    <rPh sb="9" eb="11">
      <t>キジュン</t>
    </rPh>
    <phoneticPr fontId="5"/>
  </si>
  <si>
    <t>熱量換算
燃料使用量
［GJ/年］</t>
    <rPh sb="0" eb="2">
      <t>ネツリョウ</t>
    </rPh>
    <rPh sb="2" eb="4">
      <t>カンサン</t>
    </rPh>
    <rPh sb="5" eb="7">
      <t>ネンリョウ</t>
    </rPh>
    <rPh sb="7" eb="10">
      <t>シヨウリョウ</t>
    </rPh>
    <rPh sb="15" eb="16">
      <t>ネン</t>
    </rPh>
    <phoneticPr fontId="5"/>
  </si>
  <si>
    <t>熱量換算
燃料削減量
［GJ/年］</t>
    <rPh sb="0" eb="2">
      <t>ネツリョウ</t>
    </rPh>
    <rPh sb="2" eb="4">
      <t>カンザン</t>
    </rPh>
    <rPh sb="5" eb="7">
      <t>ネンリョウ</t>
    </rPh>
    <rPh sb="7" eb="10">
      <t>サクゲンリョウ</t>
    </rPh>
    <rPh sb="15" eb="16">
      <t>ネン</t>
    </rPh>
    <phoneticPr fontId="5"/>
  </si>
  <si>
    <t>更新後想定
ガス消費量
［千Nm3/年］</t>
    <rPh sb="0" eb="3">
      <t>コウシンゴ</t>
    </rPh>
    <rPh sb="3" eb="5">
      <t>ソウテイ</t>
    </rPh>
    <rPh sb="8" eb="10">
      <t>ショウヒ</t>
    </rPh>
    <rPh sb="10" eb="11">
      <t>リョウ</t>
    </rPh>
    <rPh sb="13" eb="14">
      <t>セン</t>
    </rPh>
    <rPh sb="18" eb="19">
      <t>ネン</t>
    </rPh>
    <phoneticPr fontId="5"/>
  </si>
  <si>
    <t>①×③×
0.0258＝⑤</t>
    <phoneticPr fontId="5"/>
  </si>
  <si>
    <t>×     0.0258</t>
    <phoneticPr fontId="5"/>
  </si>
  <si>
    <r>
      <t xml:space="preserve">　　　　＝  </t>
    </r>
    <r>
      <rPr>
        <sz val="12"/>
        <rFont val="Meiryo UI"/>
        <family val="3"/>
        <charset val="128"/>
      </rPr>
      <t>f</t>
    </r>
    <phoneticPr fontId="5"/>
  </si>
  <si>
    <r>
      <t xml:space="preserve">　　　　＝  </t>
    </r>
    <r>
      <rPr>
        <sz val="12"/>
        <rFont val="Meiryo UI"/>
        <family val="3"/>
        <charset val="128"/>
      </rPr>
      <t>g</t>
    </r>
    <phoneticPr fontId="5"/>
  </si>
  <si>
    <t>tC/GJ</t>
    <phoneticPr fontId="5"/>
  </si>
  <si>
    <r>
      <t xml:space="preserve">　　　　＝  h </t>
    </r>
    <r>
      <rPr>
        <vertAlign val="superscript"/>
        <sz val="12"/>
        <rFont val="Meiryo UI"/>
        <family val="3"/>
        <charset val="128"/>
      </rPr>
      <t>※３</t>
    </r>
    <phoneticPr fontId="5"/>
  </si>
  <si>
    <r>
      <t xml:space="preserve">　　　　＝  </t>
    </r>
    <r>
      <rPr>
        <sz val="12"/>
        <rFont val="Meiryo UI"/>
        <family val="3"/>
        <charset val="128"/>
      </rPr>
      <t>i</t>
    </r>
    <phoneticPr fontId="5"/>
  </si>
  <si>
    <t>［円］</t>
    <rPh sb="1" eb="2">
      <t>エン</t>
    </rPh>
    <phoneticPr fontId="5"/>
  </si>
  <si>
    <r>
      <t>出力</t>
    </r>
    <r>
      <rPr>
        <vertAlign val="superscript"/>
        <sz val="10"/>
        <rFont val="Meiryo UI"/>
        <family val="3"/>
        <charset val="128"/>
      </rPr>
      <t>※１</t>
    </r>
    <r>
      <rPr>
        <sz val="10"/>
        <rFont val="Meiryo UI"/>
        <family val="3"/>
        <charset val="128"/>
      </rPr>
      <t xml:space="preserve">
（ t/バッチ ）</t>
    </r>
    <rPh sb="0" eb="2">
      <t>シュツリョク</t>
    </rPh>
    <phoneticPr fontId="5"/>
  </si>
  <si>
    <r>
      <t>出力合計</t>
    </r>
    <r>
      <rPr>
        <vertAlign val="superscript"/>
        <sz val="10"/>
        <rFont val="Meiryo UI"/>
        <family val="3"/>
        <charset val="128"/>
      </rPr>
      <t>※１</t>
    </r>
    <r>
      <rPr>
        <sz val="10"/>
        <rFont val="Meiryo UI"/>
        <family val="3"/>
        <charset val="128"/>
      </rPr>
      <t xml:space="preserve">
（ t/バッチ ）</t>
    </r>
    <rPh sb="0" eb="2">
      <t>シュツリョク</t>
    </rPh>
    <rPh sb="2" eb="4">
      <t>ゴウケイ</t>
    </rPh>
    <phoneticPr fontId="5"/>
  </si>
  <si>
    <t>単位発熱量
（GJ/千Nm3）
(低位基準)</t>
    <rPh sb="0" eb="2">
      <t>タンイ</t>
    </rPh>
    <rPh sb="2" eb="5">
      <t>ハツネツリョウ</t>
    </rPh>
    <rPh sb="10" eb="11">
      <t>セン</t>
    </rPh>
    <phoneticPr fontId="5"/>
  </si>
  <si>
    <r>
      <t>出力合計</t>
    </r>
    <r>
      <rPr>
        <vertAlign val="superscript"/>
        <sz val="10"/>
        <rFont val="Meiryo UI"/>
        <family val="3"/>
        <charset val="128"/>
      </rPr>
      <t>※１</t>
    </r>
    <r>
      <rPr>
        <sz val="10"/>
        <rFont val="Meiryo UI"/>
        <family val="3"/>
        <charset val="128"/>
      </rPr>
      <t xml:space="preserve">
（ t/バッチ）</t>
    </r>
    <rPh sb="0" eb="2">
      <t>シュツリョク</t>
    </rPh>
    <rPh sb="2" eb="4">
      <t>ゴウケイ</t>
    </rPh>
    <phoneticPr fontId="5"/>
  </si>
  <si>
    <t>単位発熱量
（ GJ/千Nm3）　　　　　　(高位基準)</t>
    <rPh sb="0" eb="2">
      <t>タンイ</t>
    </rPh>
    <rPh sb="2" eb="4">
      <t>ハツネツ</t>
    </rPh>
    <rPh sb="4" eb="5">
      <t>リョウ</t>
    </rPh>
    <rPh sb="11" eb="12">
      <t>セン</t>
    </rPh>
    <phoneticPr fontId="5"/>
  </si>
  <si>
    <t>機器仕様</t>
    <rPh sb="0" eb="2">
      <t>キキ</t>
    </rPh>
    <rPh sb="2" eb="4">
      <t>シヨウ</t>
    </rPh>
    <phoneticPr fontId="5"/>
  </si>
  <si>
    <t>⑳</t>
  </si>
  <si>
    <t>冷水利用量（出力×利用率）</t>
    <rPh sb="0" eb="2">
      <t>レイスイ</t>
    </rPh>
    <rPh sb="2" eb="4">
      <t>リヨウ</t>
    </rPh>
    <rPh sb="4" eb="5">
      <t>リョウ</t>
    </rPh>
    <rPh sb="6" eb="8">
      <t>シュツリョク</t>
    </rPh>
    <rPh sb="9" eb="12">
      <t>リヨウリツ</t>
    </rPh>
    <phoneticPr fontId="5"/>
  </si>
  <si>
    <r>
      <t>補助金交付申請額</t>
    </r>
    <r>
      <rPr>
        <vertAlign val="superscript"/>
        <sz val="11"/>
        <rFont val="Meiryo UI"/>
        <family val="3"/>
        <charset val="128"/>
      </rPr>
      <t>※4</t>
    </r>
    <rPh sb="0" eb="3">
      <t>ホジョキン</t>
    </rPh>
    <rPh sb="3" eb="5">
      <t>コウフ</t>
    </rPh>
    <rPh sb="5" eb="8">
      <t>シンセイガク</t>
    </rPh>
    <phoneticPr fontId="5"/>
  </si>
  <si>
    <t>※4　補助金交付申請額（費用対効果算定用）</t>
    <rPh sb="3" eb="11">
      <t>ホジョキンコウフシンセイガク</t>
    </rPh>
    <phoneticPr fontId="5"/>
  </si>
  <si>
    <t>円</t>
    <rPh sb="0" eb="1">
      <t>エン</t>
    </rPh>
    <phoneticPr fontId="5"/>
  </si>
  <si>
    <t>①</t>
  </si>
  <si>
    <t>②</t>
  </si>
  <si>
    <t>③</t>
  </si>
  <si>
    <t>④</t>
  </si>
  <si>
    <t>⑤</t>
  </si>
  <si>
    <t>⑥</t>
  </si>
  <si>
    <t>⑦</t>
  </si>
  <si>
    <t>⑧</t>
  </si>
  <si>
    <t>⑨</t>
  </si>
  <si>
    <t>⑩</t>
  </si>
  <si>
    <t>⑪</t>
  </si>
  <si>
    <t>⑫</t>
  </si>
  <si>
    <t>⑯</t>
  </si>
  <si>
    <t>⑰</t>
  </si>
  <si>
    <t>⑱</t>
  </si>
  <si>
    <t>⑲</t>
  </si>
  <si>
    <t>　ＣＯ2削減率</t>
    <rPh sb="4" eb="6">
      <t>サクゲン</t>
    </rPh>
    <rPh sb="6" eb="7">
      <t>リツ</t>
    </rPh>
    <phoneticPr fontId="5"/>
  </si>
  <si>
    <t>　従来方式　原油換算消費量</t>
    <rPh sb="1" eb="3">
      <t>ジュウライ</t>
    </rPh>
    <rPh sb="3" eb="5">
      <t>ホウシキ</t>
    </rPh>
    <phoneticPr fontId="5"/>
  </si>
  <si>
    <t>　補助事業方式　想定原油換算消費量</t>
    <rPh sb="1" eb="3">
      <t>ホジョ</t>
    </rPh>
    <rPh sb="3" eb="5">
      <t>ジギョウ</t>
    </rPh>
    <rPh sb="5" eb="7">
      <t>ホウシキ</t>
    </rPh>
    <phoneticPr fontId="5"/>
  </si>
  <si>
    <t>補助金交付申請額（災害対策費）</t>
    <rPh sb="0" eb="3">
      <t>ホジョキン</t>
    </rPh>
    <rPh sb="3" eb="5">
      <t>コウフ</t>
    </rPh>
    <rPh sb="5" eb="7">
      <t>シンセイ</t>
    </rPh>
    <rPh sb="7" eb="8">
      <t>ガク</t>
    </rPh>
    <rPh sb="9" eb="11">
      <t>サイガイ</t>
    </rPh>
    <rPh sb="11" eb="14">
      <t>タイサクヒ</t>
    </rPh>
    <rPh sb="14" eb="15">
      <t>オウブン</t>
    </rPh>
    <phoneticPr fontId="5"/>
  </si>
  <si>
    <t>　※4　費用対効果については、補助金交付申請額から災害対策費を除いた額にて評価します。　</t>
    <rPh sb="4" eb="9">
      <t>ヒヨウタイコウカ</t>
    </rPh>
    <rPh sb="15" eb="18">
      <t>ホジョキン</t>
    </rPh>
    <rPh sb="18" eb="20">
      <t>コウフ</t>
    </rPh>
    <rPh sb="20" eb="22">
      <t>シンセイ</t>
    </rPh>
    <rPh sb="22" eb="23">
      <t>ガク</t>
    </rPh>
    <rPh sb="25" eb="27">
      <t>サイガイ</t>
    </rPh>
    <rPh sb="27" eb="30">
      <t>タイサクヒ</t>
    </rPh>
    <rPh sb="31" eb="32">
      <t>ノゾ</t>
    </rPh>
    <rPh sb="34" eb="35">
      <t>ガク</t>
    </rPh>
    <rPh sb="37" eb="39">
      <t>ヒョウカ</t>
    </rPh>
    <phoneticPr fontId="5"/>
  </si>
  <si>
    <t>　ＣＯ2削減量</t>
    <rPh sb="4" eb="6">
      <t>サクゲン</t>
    </rPh>
    <rPh sb="6" eb="7">
      <t>リョウ</t>
    </rPh>
    <phoneticPr fontId="5"/>
  </si>
  <si>
    <t>更新前ＣＯ2
排出量
[t-ＣＯ2/年]</t>
    <rPh sb="0" eb="3">
      <t>コウシンマエ</t>
    </rPh>
    <rPh sb="7" eb="10">
      <t>ハイシュツリョウ</t>
    </rPh>
    <rPh sb="18" eb="19">
      <t>ネン</t>
    </rPh>
    <phoneticPr fontId="5"/>
  </si>
  <si>
    <t>ｔ－ＣＯ2/年</t>
    <rPh sb="6" eb="7">
      <t>ネン</t>
    </rPh>
    <phoneticPr fontId="5"/>
  </si>
  <si>
    <t>　従来方式　ＣＯ2排出量</t>
    <rPh sb="1" eb="3">
      <t>ジュウライ</t>
    </rPh>
    <rPh sb="3" eb="5">
      <t>ホウシキ</t>
    </rPh>
    <rPh sb="9" eb="12">
      <t>ハイシュツリョウ</t>
    </rPh>
    <phoneticPr fontId="5"/>
  </si>
  <si>
    <t>　補助事業方式　想定ＣＯ2排出量</t>
    <rPh sb="1" eb="3">
      <t>ホジョ</t>
    </rPh>
    <rPh sb="3" eb="5">
      <t>ジギョウ</t>
    </rPh>
    <rPh sb="5" eb="7">
      <t>ホウシキ</t>
    </rPh>
    <rPh sb="13" eb="16">
      <t>ハイシュツリョウ</t>
    </rPh>
    <phoneticPr fontId="5"/>
  </si>
  <si>
    <t>▲ｔ－ＣＯ2/年</t>
    <rPh sb="7" eb="8">
      <t>ネン</t>
    </rPh>
    <phoneticPr fontId="5"/>
  </si>
  <si>
    <t>　　　千円/▲ｔ－ＣＯ2/年</t>
    <rPh sb="3" eb="5">
      <t>センエン</t>
    </rPh>
    <rPh sb="13" eb="14">
      <t>ネン</t>
    </rPh>
    <phoneticPr fontId="5"/>
  </si>
  <si>
    <t>ＣＯ2排出量</t>
    <rPh sb="3" eb="5">
      <t>ハイシュツ</t>
    </rPh>
    <rPh sb="5" eb="6">
      <t>リョウ</t>
    </rPh>
    <phoneticPr fontId="5"/>
  </si>
  <si>
    <t>tＣＯ2/年</t>
    <rPh sb="5" eb="6">
      <t>ネン</t>
    </rPh>
    <phoneticPr fontId="5"/>
  </si>
  <si>
    <t>従来方式ＣＯ2排出量</t>
    <rPh sb="0" eb="2">
      <t>ジュウライ</t>
    </rPh>
    <rPh sb="2" eb="4">
      <t>ホウシキ</t>
    </rPh>
    <rPh sb="7" eb="9">
      <t>ハイシュツ</t>
    </rPh>
    <rPh sb="9" eb="10">
      <t>リョウ</t>
    </rPh>
    <phoneticPr fontId="5"/>
  </si>
  <si>
    <t>　　④ＣＯ2発生量算定に用いる炭素係数の値は、高位発熱量基準とし、「特定排出者の事業活動に伴う温室効果ガスの排出量の算定に関する省令」における係数を用いること。</t>
    <rPh sb="6" eb="9">
      <t>ハッセイリョウ</t>
    </rPh>
    <rPh sb="9" eb="11">
      <t>サンテイ</t>
    </rPh>
    <rPh sb="12" eb="13">
      <t>モチ</t>
    </rPh>
    <rPh sb="15" eb="17">
      <t>タンソ</t>
    </rPh>
    <rPh sb="17" eb="19">
      <t>ケイスウ</t>
    </rPh>
    <rPh sb="20" eb="21">
      <t>アタイ</t>
    </rPh>
    <rPh sb="23" eb="25">
      <t>コウイ</t>
    </rPh>
    <rPh sb="25" eb="28">
      <t>ハツネツリョウ</t>
    </rPh>
    <rPh sb="28" eb="30">
      <t>キジュン</t>
    </rPh>
    <phoneticPr fontId="5"/>
  </si>
  <si>
    <t>⑥/⑦＝⑧</t>
    <phoneticPr fontId="5"/>
  </si>
  <si>
    <t>送電出力（発電出力－補機電力）</t>
    <rPh sb="0" eb="2">
      <t>ソウデン</t>
    </rPh>
    <rPh sb="2" eb="4">
      <t>シュツリョク</t>
    </rPh>
    <rPh sb="3" eb="4">
      <t>ハッシュツ</t>
    </rPh>
    <rPh sb="5" eb="7">
      <t>ハツデン</t>
    </rPh>
    <rPh sb="7" eb="9">
      <t>シュツリョク</t>
    </rPh>
    <rPh sb="10" eb="12">
      <t>ホキ</t>
    </rPh>
    <rPh sb="12" eb="14">
      <t>デンリョク</t>
    </rPh>
    <phoneticPr fontId="5"/>
  </si>
  <si>
    <t>　注1）　機器仕様は、各設備ごとの合計値を記入する。</t>
    <rPh sb="1" eb="2">
      <t>チュウ</t>
    </rPh>
    <rPh sb="5" eb="7">
      <t>キキ</t>
    </rPh>
    <rPh sb="7" eb="9">
      <t>シヨウ</t>
    </rPh>
    <rPh sb="11" eb="14">
      <t>カクセツビ</t>
    </rPh>
    <rPh sb="17" eb="20">
      <t>ゴウケイチ</t>
    </rPh>
    <rPh sb="21" eb="23">
      <t>キニュウ</t>
    </rPh>
    <phoneticPr fontId="5"/>
  </si>
  <si>
    <t>　注2）　電気需要平準化時間帯：7～9月、12～3月の昼間時間帯（8時から22時）</t>
    <rPh sb="1" eb="2">
      <t>チュウ</t>
    </rPh>
    <rPh sb="5" eb="7">
      <t>デンキ</t>
    </rPh>
    <rPh sb="7" eb="9">
      <t>ジュヨウ</t>
    </rPh>
    <rPh sb="9" eb="12">
      <t>ヘイジュンカ</t>
    </rPh>
    <rPh sb="12" eb="15">
      <t>ジカンタイ</t>
    </rPh>
    <rPh sb="19" eb="20">
      <t>ガツ</t>
    </rPh>
    <rPh sb="25" eb="26">
      <t>ガツ</t>
    </rPh>
    <rPh sb="27" eb="29">
      <t>ヒルマ</t>
    </rPh>
    <rPh sb="29" eb="32">
      <t>ジカンタイ</t>
    </rPh>
    <rPh sb="34" eb="35">
      <t>ジ</t>
    </rPh>
    <rPh sb="39" eb="40">
      <t>ジ</t>
    </rPh>
    <phoneticPr fontId="5"/>
  </si>
  <si>
    <t>①</t>
    <phoneticPr fontId="5"/>
  </si>
  <si>
    <t>－</t>
    <phoneticPr fontId="5"/>
  </si>
  <si>
    <t>　</t>
  </si>
  <si>
    <t>冷房出力合計
（ kW ）</t>
    <rPh sb="0" eb="2">
      <t>レイボウ</t>
    </rPh>
    <rPh sb="2" eb="4">
      <t>シュツリョク</t>
    </rPh>
    <rPh sb="4" eb="6">
      <t>ゴウケイ</t>
    </rPh>
    <phoneticPr fontId="5"/>
  </si>
  <si>
    <t>燃料消費量
( kW )</t>
    <rPh sb="0" eb="2">
      <t>ネンリョウ</t>
    </rPh>
    <rPh sb="2" eb="5">
      <t>ショウヒリョウ</t>
    </rPh>
    <phoneticPr fontId="5"/>
  </si>
  <si>
    <t>②</t>
    <phoneticPr fontId="5"/>
  </si>
  <si>
    <t>①×②=③</t>
  </si>
  <si>
    <t>③×⑤＝⑥</t>
  </si>
  <si>
    <t>④×⑤＝⑦</t>
  </si>
  <si>
    <t>⑥／⑦＝⑧</t>
  </si>
  <si>
    <t>○注意事項：</t>
    <rPh sb="1" eb="3">
      <t>チュウイ</t>
    </rPh>
    <rPh sb="3" eb="5">
      <t>ジコウ</t>
    </rPh>
    <phoneticPr fontId="5"/>
  </si>
  <si>
    <r>
      <t xml:space="preserve">消費量
</t>
    </r>
    <r>
      <rPr>
        <sz val="10"/>
        <rFont val="Meiryo UI"/>
        <family val="3"/>
        <charset val="128"/>
      </rPr>
      <t>kW(HHV)</t>
    </r>
    <rPh sb="0" eb="2">
      <t>ショウヒ</t>
    </rPh>
    <rPh sb="2" eb="3">
      <t>リョウ</t>
    </rPh>
    <phoneticPr fontId="5"/>
  </si>
  <si>
    <t>単位発熱量と炭素係数について</t>
  </si>
  <si>
    <r>
      <t>1．</t>
    </r>
    <r>
      <rPr>
        <sz val="7"/>
        <rFont val="Times New Roman"/>
        <family val="1"/>
      </rPr>
      <t xml:space="preserve"> </t>
    </r>
    <r>
      <rPr>
        <sz val="10.5"/>
        <rFont val="ＭＳ 明朝"/>
        <family val="1"/>
        <charset val="128"/>
      </rPr>
      <t>燃料種毎の単位発熱量と炭素係数</t>
    </r>
  </si>
  <si>
    <t>燃料種</t>
  </si>
  <si>
    <t>単位発熱量※</t>
  </si>
  <si>
    <t>単位</t>
  </si>
  <si>
    <t>炭素係数</t>
  </si>
  <si>
    <t>（低位）</t>
  </si>
  <si>
    <t>（高位）</t>
  </si>
  <si>
    <r>
      <t>（</t>
    </r>
    <r>
      <rPr>
        <sz val="10.5"/>
        <rFont val="Century"/>
        <family val="1"/>
      </rPr>
      <t>tC/GJ</t>
    </r>
    <r>
      <rPr>
        <sz val="10.5"/>
        <rFont val="ＭＳ 明朝"/>
        <family val="1"/>
        <charset val="128"/>
      </rPr>
      <t>）</t>
    </r>
  </si>
  <si>
    <t>一般炭</t>
  </si>
  <si>
    <t>GJ/t</t>
  </si>
  <si>
    <t>コークス</t>
  </si>
  <si>
    <t>灯油</t>
  </si>
  <si>
    <t>GJ/kl</t>
  </si>
  <si>
    <t>軽油</t>
  </si>
  <si>
    <r>
      <t>A</t>
    </r>
    <r>
      <rPr>
        <sz val="10.5"/>
        <rFont val="ＭＳ 明朝"/>
        <family val="1"/>
        <charset val="128"/>
      </rPr>
      <t>重油</t>
    </r>
  </si>
  <si>
    <r>
      <t>B</t>
    </r>
    <r>
      <rPr>
        <sz val="10.5"/>
        <rFont val="ＭＳ 明朝"/>
        <family val="1"/>
        <charset val="128"/>
      </rPr>
      <t>重油</t>
    </r>
  </si>
  <si>
    <r>
      <t>C</t>
    </r>
    <r>
      <rPr>
        <sz val="10.5"/>
        <rFont val="ＭＳ 明朝"/>
        <family val="1"/>
        <charset val="128"/>
      </rPr>
      <t>重油</t>
    </r>
  </si>
  <si>
    <t>LPG</t>
  </si>
  <si>
    <r>
      <t>液化天然ガス</t>
    </r>
    <r>
      <rPr>
        <sz val="10.5"/>
        <rFont val="Century"/>
        <family val="1"/>
      </rPr>
      <t>(LNG)</t>
    </r>
  </si>
  <si>
    <r>
      <t>天然ガス</t>
    </r>
    <r>
      <rPr>
        <sz val="10.5"/>
        <rFont val="Century"/>
        <family val="1"/>
      </rPr>
      <t>(LNG</t>
    </r>
    <r>
      <rPr>
        <sz val="10.5"/>
        <rFont val="ＭＳ 明朝"/>
        <family val="1"/>
        <charset val="128"/>
      </rPr>
      <t>を除く</t>
    </r>
    <r>
      <rPr>
        <sz val="10.5"/>
        <rFont val="Century"/>
        <family val="1"/>
      </rPr>
      <t>)</t>
    </r>
  </si>
  <si>
    <r>
      <t>GJ/</t>
    </r>
    <r>
      <rPr>
        <sz val="10.5"/>
        <rFont val="ＭＳ 明朝"/>
        <family val="1"/>
        <charset val="128"/>
      </rPr>
      <t>千</t>
    </r>
    <r>
      <rPr>
        <sz val="10.5"/>
        <rFont val="Century"/>
        <family val="1"/>
      </rPr>
      <t>Nm3</t>
    </r>
  </si>
  <si>
    <r>
      <t>都市ガス（</t>
    </r>
    <r>
      <rPr>
        <sz val="10.5"/>
        <rFont val="Century"/>
        <family val="1"/>
      </rPr>
      <t>45MJ/Nm3</t>
    </r>
    <r>
      <rPr>
        <sz val="10.5"/>
        <rFont val="ＭＳ 明朝"/>
        <family val="1"/>
        <charset val="128"/>
      </rPr>
      <t>）</t>
    </r>
  </si>
  <si>
    <r>
      <t>都市ガス（</t>
    </r>
    <r>
      <rPr>
        <sz val="10.5"/>
        <rFont val="Century"/>
        <family val="1"/>
      </rPr>
      <t>46MJ/Nm3</t>
    </r>
    <r>
      <rPr>
        <sz val="10.5"/>
        <rFont val="ＭＳ 明朝"/>
        <family val="1"/>
        <charset val="128"/>
      </rPr>
      <t>）</t>
    </r>
  </si>
  <si>
    <t>（出典：特定排出者の事業活動に伴う温室効果ガスの排出量の算定に関する省令）</t>
  </si>
  <si>
    <r>
      <t>※</t>
    </r>
    <r>
      <rPr>
        <sz val="10.5"/>
        <rFont val="Century"/>
        <family val="1"/>
      </rPr>
      <t>CO2</t>
    </r>
    <r>
      <rPr>
        <sz val="10.5"/>
        <rFont val="ＭＳ 明朝"/>
        <family val="1"/>
        <charset val="128"/>
      </rPr>
      <t>排出量の算出には、炭素係数（</t>
    </r>
    <r>
      <rPr>
        <sz val="10.5"/>
        <rFont val="Century"/>
        <family val="1"/>
      </rPr>
      <t>tC/GJ</t>
    </r>
    <r>
      <rPr>
        <sz val="10.5"/>
        <rFont val="ＭＳ 明朝"/>
        <family val="1"/>
        <charset val="128"/>
      </rPr>
      <t>）に</t>
    </r>
    <r>
      <rPr>
        <sz val="10.5"/>
        <rFont val="Century"/>
        <family val="1"/>
      </rPr>
      <t>44/12</t>
    </r>
    <r>
      <rPr>
        <sz val="10.5"/>
        <rFont val="ＭＳ 明朝"/>
        <family val="1"/>
        <charset val="128"/>
      </rPr>
      <t>を乗じて得た数を用いること。</t>
    </r>
  </si>
  <si>
    <t>※上の表にない燃料種においては実使用燃料の発熱量値を用いることとし、その場合は、燃料供給会社の発熱量を記載した証明書を添付すること</t>
  </si>
  <si>
    <r>
      <t>※従来方式の</t>
    </r>
    <r>
      <rPr>
        <sz val="10.5"/>
        <rFont val="Century"/>
        <family val="1"/>
      </rPr>
      <t>CO2</t>
    </r>
    <r>
      <rPr>
        <sz val="10.5"/>
        <rFont val="ＭＳ 明朝"/>
        <family val="1"/>
        <charset val="128"/>
      </rPr>
      <t>排出係数として、「他人から供給された熱の</t>
    </r>
    <r>
      <rPr>
        <sz val="10.5"/>
        <rFont val="Century"/>
        <family val="1"/>
      </rPr>
      <t>CO2</t>
    </r>
    <r>
      <rPr>
        <sz val="10.5"/>
        <rFont val="ＭＳ 明朝"/>
        <family val="1"/>
        <charset val="128"/>
      </rPr>
      <t>排出係数」を用いてもよい。</t>
    </r>
  </si>
  <si>
    <r>
      <t>　　＜他人から供給された熱の</t>
    </r>
    <r>
      <rPr>
        <sz val="10.5"/>
        <rFont val="Century"/>
        <family val="1"/>
      </rPr>
      <t>CO2</t>
    </r>
    <r>
      <rPr>
        <sz val="10.5"/>
        <rFont val="ＭＳ 明朝"/>
        <family val="1"/>
        <charset val="128"/>
      </rPr>
      <t>排出係数＞</t>
    </r>
  </si>
  <si>
    <r>
      <t>温水、冷水、産業用以外の蒸気の</t>
    </r>
    <r>
      <rPr>
        <sz val="10.5"/>
        <rFont val="Century"/>
        <family val="1"/>
      </rPr>
      <t>CO2</t>
    </r>
    <r>
      <rPr>
        <sz val="10.5"/>
        <rFont val="ＭＳ 明朝"/>
        <family val="1"/>
        <charset val="128"/>
      </rPr>
      <t>排出係数　</t>
    </r>
    <r>
      <rPr>
        <sz val="10.5"/>
        <rFont val="Century"/>
        <family val="1"/>
      </rPr>
      <t xml:space="preserve"> </t>
    </r>
    <r>
      <rPr>
        <sz val="10.5"/>
        <rFont val="ＭＳ 明朝"/>
        <family val="1"/>
        <charset val="128"/>
      </rPr>
      <t>　</t>
    </r>
    <r>
      <rPr>
        <sz val="10.5"/>
        <rFont val="Century"/>
        <family val="1"/>
      </rPr>
      <t>0.057tCO2/GJ</t>
    </r>
  </si>
  <si>
    <r>
      <t>産業用蒸気の</t>
    </r>
    <r>
      <rPr>
        <sz val="10.5"/>
        <rFont val="Century"/>
        <family val="1"/>
      </rPr>
      <t>CO2</t>
    </r>
    <r>
      <rPr>
        <sz val="10.5"/>
        <rFont val="ＭＳ 明朝"/>
        <family val="1"/>
        <charset val="128"/>
      </rPr>
      <t>排出係数　　　　　　　　</t>
    </r>
    <r>
      <rPr>
        <sz val="10.5"/>
        <rFont val="Century"/>
        <family val="1"/>
      </rPr>
      <t xml:space="preserve"> </t>
    </r>
    <r>
      <rPr>
        <sz val="10.5"/>
        <rFont val="ＭＳ 明朝"/>
        <family val="1"/>
        <charset val="128"/>
      </rPr>
      <t>　　　</t>
    </r>
    <r>
      <rPr>
        <sz val="10.5"/>
        <rFont val="Century"/>
        <family val="1"/>
      </rPr>
      <t>0.060tCO2/GJ</t>
    </r>
  </si>
  <si>
    <r>
      <t>2．</t>
    </r>
    <r>
      <rPr>
        <sz val="7"/>
        <rFont val="Times New Roman"/>
        <family val="1"/>
      </rPr>
      <t xml:space="preserve"> </t>
    </r>
    <r>
      <rPr>
        <sz val="10.5"/>
        <rFont val="ＭＳ 明朝"/>
        <family val="1"/>
        <charset val="128"/>
      </rPr>
      <t>自家発電設備により削減される電力の</t>
    </r>
    <r>
      <rPr>
        <sz val="10.5"/>
        <rFont val="Century"/>
        <family val="1"/>
      </rPr>
      <t>CO2</t>
    </r>
    <r>
      <rPr>
        <sz val="10.5"/>
        <rFont val="ＭＳ 明朝"/>
        <family val="1"/>
        <charset val="128"/>
      </rPr>
      <t>排出係数</t>
    </r>
  </si>
  <si>
    <r>
      <t>電力の</t>
    </r>
    <r>
      <rPr>
        <sz val="10.5"/>
        <rFont val="Century"/>
        <family val="1"/>
      </rPr>
      <t>CO2</t>
    </r>
    <r>
      <rPr>
        <sz val="10.5"/>
        <rFont val="ＭＳ 明朝"/>
        <family val="1"/>
        <charset val="128"/>
      </rPr>
      <t>排出係数には、以下の数値を用いること。</t>
    </r>
  </si>
  <si>
    <r>
      <t>0.65kgCO2/kWh</t>
    </r>
    <r>
      <rPr>
        <sz val="10.5"/>
        <rFont val="ＭＳ 明朝"/>
        <family val="1"/>
        <charset val="128"/>
      </rPr>
      <t>（出典：地球温暖化対策計画）</t>
    </r>
  </si>
  <si>
    <t>薄赤欄はプルダウンから選択</t>
    <rPh sb="0" eb="1">
      <t>ウス</t>
    </rPh>
    <rPh sb="1" eb="2">
      <t>アカ</t>
    </rPh>
    <rPh sb="2" eb="3">
      <t>ラン</t>
    </rPh>
    <rPh sb="11" eb="13">
      <t>センタク</t>
    </rPh>
    <phoneticPr fontId="5"/>
  </si>
  <si>
    <t>薄青欄は値を記入</t>
    <rPh sb="0" eb="1">
      <t>ウス</t>
    </rPh>
    <rPh sb="1" eb="2">
      <t>アオ</t>
    </rPh>
    <rPh sb="2" eb="3">
      <t>ラン</t>
    </rPh>
    <rPh sb="4" eb="5">
      <t>アタイ</t>
    </rPh>
    <rPh sb="6" eb="8">
      <t>キニュウ</t>
    </rPh>
    <phoneticPr fontId="5"/>
  </si>
  <si>
    <t>無色欄は自動計算（入力は不要）</t>
    <rPh sb="0" eb="2">
      <t>ムショク</t>
    </rPh>
    <rPh sb="2" eb="3">
      <t>ラン</t>
    </rPh>
    <rPh sb="4" eb="6">
      <t>ジドウ</t>
    </rPh>
    <rPh sb="6" eb="8">
      <t>ケイサン</t>
    </rPh>
    <rPh sb="9" eb="11">
      <t>ニュウリョク</t>
    </rPh>
    <rPh sb="12" eb="14">
      <t>フヨウ</t>
    </rPh>
    <phoneticPr fontId="5"/>
  </si>
  <si>
    <t>薄青欄に入力。</t>
    <rPh sb="0" eb="1">
      <t>ウス</t>
    </rPh>
    <rPh sb="1" eb="2">
      <t>アオ</t>
    </rPh>
    <rPh sb="2" eb="3">
      <t>ラン</t>
    </rPh>
    <phoneticPr fontId="5"/>
  </si>
  <si>
    <t>　　①ＣＯ2発生量算定に用いる炭素係数の値は、高位発熱量基準とし、「特定排出者の事業活動に伴う温室効果ガスの排出量の算定に関する省令」における係数を用いること。</t>
    <rPh sb="6" eb="9">
      <t>ハッセイリョウ</t>
    </rPh>
    <rPh sb="9" eb="11">
      <t>サンテイ</t>
    </rPh>
    <rPh sb="12" eb="13">
      <t>モチ</t>
    </rPh>
    <rPh sb="15" eb="17">
      <t>タンソ</t>
    </rPh>
    <rPh sb="17" eb="19">
      <t>ケイスウ</t>
    </rPh>
    <rPh sb="20" eb="21">
      <t>アタイ</t>
    </rPh>
    <rPh sb="23" eb="25">
      <t>コウイ</t>
    </rPh>
    <rPh sb="25" eb="28">
      <t>ハツネツリョウ</t>
    </rPh>
    <rPh sb="28" eb="30">
      <t>キジュン</t>
    </rPh>
    <phoneticPr fontId="5"/>
  </si>
  <si>
    <t>　　②更新前後の機器種別が異なる場合は、更新前設備を基準として記載すること。</t>
    <rPh sb="3" eb="5">
      <t>コウシン</t>
    </rPh>
    <rPh sb="5" eb="7">
      <t>ゼンゴ</t>
    </rPh>
    <rPh sb="8" eb="10">
      <t>キキ</t>
    </rPh>
    <rPh sb="10" eb="12">
      <t>シュベツ</t>
    </rPh>
    <rPh sb="13" eb="14">
      <t>コト</t>
    </rPh>
    <rPh sb="16" eb="18">
      <t>バアイ</t>
    </rPh>
    <rPh sb="20" eb="23">
      <t>コウシンマエ</t>
    </rPh>
    <rPh sb="23" eb="25">
      <t>セツビ</t>
    </rPh>
    <rPh sb="26" eb="28">
      <t>キジュン</t>
    </rPh>
    <rPh sb="31" eb="33">
      <t>キサイ</t>
    </rPh>
    <phoneticPr fontId="5"/>
  </si>
  <si>
    <t>自家発電設備</t>
    <rPh sb="0" eb="2">
      <t>ジカ</t>
    </rPh>
    <rPh sb="2" eb="4">
      <t>ハツデン</t>
    </rPh>
    <rPh sb="4" eb="6">
      <t>セツビ</t>
    </rPh>
    <phoneticPr fontId="5"/>
  </si>
  <si>
    <t>－</t>
  </si>
  <si>
    <t>【計算シート①】(省エネ率（自家発電設備以外）)　</t>
    <rPh sb="1" eb="3">
      <t>ケイサン</t>
    </rPh>
    <rPh sb="9" eb="10">
      <t>ショウ</t>
    </rPh>
    <rPh sb="12" eb="13">
      <t>リツ</t>
    </rPh>
    <rPh sb="14" eb="16">
      <t>ジカ</t>
    </rPh>
    <rPh sb="16" eb="18">
      <t>ハツデン</t>
    </rPh>
    <rPh sb="18" eb="20">
      <t>セツビ</t>
    </rPh>
    <rPh sb="20" eb="22">
      <t>イガイ</t>
    </rPh>
    <phoneticPr fontId="5"/>
  </si>
  <si>
    <t>（自家発電設備記入用）</t>
    <rPh sb="1" eb="3">
      <t>ジカ</t>
    </rPh>
    <rPh sb="3" eb="5">
      <t>ハツデン</t>
    </rPh>
    <rPh sb="5" eb="7">
      <t>セツビ</t>
    </rPh>
    <rPh sb="7" eb="10">
      <t>キニュウヨウ</t>
    </rPh>
    <phoneticPr fontId="5"/>
  </si>
  <si>
    <r>
      <t>⑯/</t>
    </r>
    <r>
      <rPr>
        <sz val="9"/>
        <color theme="1"/>
        <rFont val="Meiryo UI"/>
        <family val="3"/>
        <charset val="128"/>
      </rPr>
      <t>(燃料の高位発熱量)</t>
    </r>
    <r>
      <rPr>
        <sz val="11"/>
        <color theme="1"/>
        <rFont val="Meiryo UI"/>
        <family val="3"/>
        <charset val="128"/>
      </rPr>
      <t>GJ/千Nm3</t>
    </r>
    <rPh sb="3" eb="5">
      <t>ネンリョウ</t>
    </rPh>
    <rPh sb="6" eb="8">
      <t>コウイ</t>
    </rPh>
    <rPh sb="8" eb="10">
      <t>ハツネツ</t>
    </rPh>
    <rPh sb="10" eb="11">
      <t>リョウ</t>
    </rPh>
    <rPh sb="15" eb="16">
      <t>セン</t>
    </rPh>
    <phoneticPr fontId="5"/>
  </si>
  <si>
    <t>補助金交付申請額（合計）</t>
    <rPh sb="0" eb="3">
      <t>ホジョキン</t>
    </rPh>
    <rPh sb="3" eb="5">
      <t>コウフ</t>
    </rPh>
    <rPh sb="5" eb="7">
      <t>シンセイ</t>
    </rPh>
    <rPh sb="7" eb="8">
      <t>ガク</t>
    </rPh>
    <rPh sb="9" eb="11">
      <t>ゴウケイ</t>
    </rPh>
    <phoneticPr fontId="5"/>
  </si>
  <si>
    <t>　　①GHPの燃料消費量は、小数第3位を四捨五入し,小数第2位まで記入する。それ以外の機器の燃料消費量は、小数第2位を四捨五入し、小数第1位まで記入する。</t>
    <rPh sb="7" eb="9">
      <t>ネンリョウ</t>
    </rPh>
    <rPh sb="9" eb="12">
      <t>ショウヒリョウ</t>
    </rPh>
    <rPh sb="14" eb="16">
      <t>ショウスウ</t>
    </rPh>
    <rPh sb="16" eb="17">
      <t>ダイ</t>
    </rPh>
    <rPh sb="18" eb="19">
      <t>イ</t>
    </rPh>
    <rPh sb="20" eb="24">
      <t>シシャゴニュウ</t>
    </rPh>
    <rPh sb="26" eb="28">
      <t>ショウスウ</t>
    </rPh>
    <rPh sb="28" eb="29">
      <t>ダイ</t>
    </rPh>
    <rPh sb="30" eb="31">
      <t>イ</t>
    </rPh>
    <rPh sb="33" eb="35">
      <t>キニュウ</t>
    </rPh>
    <rPh sb="40" eb="42">
      <t>イガイ</t>
    </rPh>
    <rPh sb="43" eb="45">
      <t>キキ</t>
    </rPh>
    <rPh sb="46" eb="48">
      <t>ネンリョウ</t>
    </rPh>
    <rPh sb="48" eb="51">
      <t>ショウヒリョウ</t>
    </rPh>
    <rPh sb="53" eb="55">
      <t>ショウスウ</t>
    </rPh>
    <rPh sb="55" eb="56">
      <t>ダイ</t>
    </rPh>
    <rPh sb="57" eb="58">
      <t>イ</t>
    </rPh>
    <rPh sb="59" eb="63">
      <t>シシャゴニュウ</t>
    </rPh>
    <rPh sb="65" eb="67">
      <t>ショウスウ</t>
    </rPh>
    <rPh sb="67" eb="68">
      <t>ダイ</t>
    </rPh>
    <rPh sb="69" eb="70">
      <t>イ</t>
    </rPh>
    <rPh sb="72" eb="74">
      <t>キニュウ</t>
    </rPh>
    <phoneticPr fontId="5"/>
  </si>
  <si>
    <t>熱出力合計
（ kW）</t>
    <rPh sb="0" eb="1">
      <t>ネツ</t>
    </rPh>
    <rPh sb="1" eb="3">
      <t>シュツリョク</t>
    </rPh>
    <rPh sb="3" eb="5">
      <t>ゴウケイ</t>
    </rPh>
    <phoneticPr fontId="5"/>
  </si>
  <si>
    <t>kW</t>
    <phoneticPr fontId="5"/>
  </si>
  <si>
    <t>⑬</t>
    <phoneticPr fontId="5"/>
  </si>
  <si>
    <t>⑭</t>
    <phoneticPr fontId="5"/>
  </si>
  <si>
    <t>⑮</t>
    <phoneticPr fontId="5"/>
  </si>
  <si>
    <t>高位発熱量</t>
    <phoneticPr fontId="5"/>
  </si>
  <si>
    <t>④×⑤×0.0036GJ/kWh</t>
    <phoneticPr fontId="5"/>
  </si>
  <si>
    <t>⑯×0.0258kL/GJ</t>
    <phoneticPr fontId="5"/>
  </si>
  <si>
    <t>GJ/千Nm3</t>
    <phoneticPr fontId="5"/>
  </si>
  <si>
    <t>←e</t>
    <phoneticPr fontId="5"/>
  </si>
  <si>
    <t>≦⑭</t>
    <phoneticPr fontId="5"/>
  </si>
  <si>
    <t>≦⑮</t>
    <phoneticPr fontId="5"/>
  </si>
  <si>
    <t>㉒</t>
    <phoneticPr fontId="5"/>
  </si>
  <si>
    <t>≦⑮</t>
    <phoneticPr fontId="5"/>
  </si>
  <si>
    <t>GJ/MWh</t>
    <phoneticPr fontId="5"/>
  </si>
  <si>
    <t>㉓</t>
    <phoneticPr fontId="5"/>
  </si>
  <si>
    <t>GJ/MWh</t>
    <phoneticPr fontId="5"/>
  </si>
  <si>
    <t>GJ/MWh</t>
    <phoneticPr fontId="5"/>
  </si>
  <si>
    <t>㉕</t>
    <phoneticPr fontId="5"/>
  </si>
  <si>
    <t>GJ/GJ</t>
    <phoneticPr fontId="5"/>
  </si>
  <si>
    <t>GJ/GJ</t>
    <phoneticPr fontId="5"/>
  </si>
  <si>
    <t>GJ/GJ</t>
    <phoneticPr fontId="5"/>
  </si>
  <si>
    <t>㉚</t>
    <phoneticPr fontId="5"/>
  </si>
  <si>
    <t>←a</t>
    <phoneticPr fontId="5"/>
  </si>
  <si>
    <t>㉛</t>
    <phoneticPr fontId="5"/>
  </si>
  <si>
    <t>←b</t>
    <phoneticPr fontId="5"/>
  </si>
  <si>
    <t>㉜</t>
    <phoneticPr fontId="5"/>
  </si>
  <si>
    <t>←d</t>
    <phoneticPr fontId="5"/>
  </si>
  <si>
    <t>㉝</t>
    <phoneticPr fontId="5"/>
  </si>
  <si>
    <t>％</t>
    <phoneticPr fontId="5"/>
  </si>
  <si>
    <t>㉞</t>
    <phoneticPr fontId="5"/>
  </si>
  <si>
    <t>≧５％</t>
    <phoneticPr fontId="5"/>
  </si>
  <si>
    <t>㉟</t>
    <phoneticPr fontId="5"/>
  </si>
  <si>
    <t>←c</t>
    <phoneticPr fontId="5"/>
  </si>
  <si>
    <t>省エネ計算に使用した設備の仕様値　（※1　発電設備の場合、「出力＝発電出力－補機動力」とする）</t>
    <rPh sb="0" eb="1">
      <t>ショウ</t>
    </rPh>
    <rPh sb="3" eb="5">
      <t>ケイサン</t>
    </rPh>
    <rPh sb="6" eb="8">
      <t>シヨウ</t>
    </rPh>
    <rPh sb="10" eb="12">
      <t>セツビ</t>
    </rPh>
    <rPh sb="13" eb="15">
      <t>シヨウ</t>
    </rPh>
    <rPh sb="15" eb="16">
      <t>アタイ</t>
    </rPh>
    <rPh sb="21" eb="23">
      <t>ハツデン</t>
    </rPh>
    <rPh sb="23" eb="25">
      <t>セツビ</t>
    </rPh>
    <rPh sb="26" eb="28">
      <t>バアイ</t>
    </rPh>
    <phoneticPr fontId="5"/>
  </si>
  <si>
    <t>NO</t>
    <phoneticPr fontId="5"/>
  </si>
  <si>
    <r>
      <t>出力</t>
    </r>
    <r>
      <rPr>
        <vertAlign val="superscript"/>
        <sz val="11"/>
        <rFont val="Meiryo UI"/>
        <family val="3"/>
        <charset val="128"/>
      </rPr>
      <t>※1</t>
    </r>
    <r>
      <rPr>
        <sz val="11"/>
        <rFont val="Meiryo UI"/>
        <family val="3"/>
        <charset val="128"/>
      </rPr>
      <t xml:space="preserve">
kW</t>
    </r>
    <rPh sb="0" eb="2">
      <t>シュツリョク</t>
    </rPh>
    <phoneticPr fontId="5"/>
  </si>
  <si>
    <t>【計算シート②-1】省エネ率（自家発電設備)　</t>
    <rPh sb="1" eb="3">
      <t>ケイサン</t>
    </rPh>
    <rPh sb="10" eb="11">
      <t>ショウ</t>
    </rPh>
    <rPh sb="13" eb="14">
      <t>リツ</t>
    </rPh>
    <rPh sb="15" eb="17">
      <t>ジカ</t>
    </rPh>
    <rPh sb="17" eb="19">
      <t>ハツデン</t>
    </rPh>
    <rPh sb="19" eb="21">
      <t>セツビ</t>
    </rPh>
    <phoneticPr fontId="5"/>
  </si>
  <si>
    <t>【計算シート③】(ＣＯ2削減率、費用対効果計算用)　</t>
    <rPh sb="1" eb="3">
      <t>ケイサン</t>
    </rPh>
    <rPh sb="12" eb="14">
      <t>サクゲン</t>
    </rPh>
    <rPh sb="14" eb="15">
      <t>リツ</t>
    </rPh>
    <rPh sb="16" eb="18">
      <t>ヒヨウ</t>
    </rPh>
    <rPh sb="18" eb="21">
      <t>タイコウカ</t>
    </rPh>
    <rPh sb="21" eb="23">
      <t>ケイサン</t>
    </rPh>
    <rPh sb="23" eb="24">
      <t>ヨウ</t>
    </rPh>
    <phoneticPr fontId="5"/>
  </si>
  <si>
    <t>計算シート②作成におけるチェックシート</t>
    <rPh sb="0" eb="2">
      <t>ケイサン</t>
    </rPh>
    <rPh sb="6" eb="8">
      <t>サクセイ</t>
    </rPh>
    <phoneticPr fontId="23"/>
  </si>
  <si>
    <t>区分</t>
    <rPh sb="0" eb="2">
      <t>クブン</t>
    </rPh>
    <phoneticPr fontId="23"/>
  </si>
  <si>
    <t>チェック欄</t>
    <rPh sb="4" eb="5">
      <t>ラン</t>
    </rPh>
    <phoneticPr fontId="23"/>
  </si>
  <si>
    <t>チェック項目</t>
    <rPh sb="4" eb="6">
      <t>コウモク</t>
    </rPh>
    <phoneticPr fontId="23"/>
  </si>
  <si>
    <t>負荷想定</t>
    <rPh sb="0" eb="2">
      <t>フカ</t>
    </rPh>
    <rPh sb="2" eb="4">
      <t>ソウテイ</t>
    </rPh>
    <phoneticPr fontId="23"/>
  </si>
  <si>
    <t>該当なし</t>
    <rPh sb="0" eb="2">
      <t>ガイトウ</t>
    </rPh>
    <phoneticPr fontId="23"/>
  </si>
  <si>
    <t>対応
済み</t>
    <rPh sb="0" eb="2">
      <t>タイオウ</t>
    </rPh>
    <rPh sb="3" eb="4">
      <t>ス</t>
    </rPh>
    <phoneticPr fontId="23"/>
  </si>
  <si>
    <t>（申請時）</t>
    <rPh sb="1" eb="4">
      <t>シンセイジ</t>
    </rPh>
    <phoneticPr fontId="23"/>
  </si>
  <si>
    <t>事業環境変化による電力・熱負荷の低下リスク（景気変動、将来の省エネ活動によるエネルギー使用量削減等）を加味し、安全率を考慮しているか。</t>
    <rPh sb="0" eb="2">
      <t>ジギョウ</t>
    </rPh>
    <rPh sb="2" eb="4">
      <t>カンキョウ</t>
    </rPh>
    <rPh sb="4" eb="6">
      <t>ヘンカ</t>
    </rPh>
    <rPh sb="9" eb="11">
      <t>デンリョク</t>
    </rPh>
    <rPh sb="12" eb="13">
      <t>ネツ</t>
    </rPh>
    <rPh sb="13" eb="15">
      <t>フカ</t>
    </rPh>
    <rPh sb="16" eb="18">
      <t>テイカ</t>
    </rPh>
    <rPh sb="22" eb="24">
      <t>ケイキ</t>
    </rPh>
    <rPh sb="24" eb="26">
      <t>ヘンドウ</t>
    </rPh>
    <rPh sb="27" eb="29">
      <t>ショウライ</t>
    </rPh>
    <rPh sb="30" eb="31">
      <t>ショウ</t>
    </rPh>
    <rPh sb="33" eb="35">
      <t>カツドウ</t>
    </rPh>
    <rPh sb="43" eb="45">
      <t>シヨウ</t>
    </rPh>
    <rPh sb="45" eb="46">
      <t>リョウ</t>
    </rPh>
    <rPh sb="46" eb="48">
      <t>サクゲン</t>
    </rPh>
    <rPh sb="48" eb="49">
      <t>トウ</t>
    </rPh>
    <rPh sb="51" eb="53">
      <t>カミ</t>
    </rPh>
    <rPh sb="55" eb="57">
      <t>アンゼン</t>
    </rPh>
    <rPh sb="57" eb="58">
      <t>リツ</t>
    </rPh>
    <rPh sb="59" eb="61">
      <t>コウリョ</t>
    </rPh>
    <phoneticPr fontId="23"/>
  </si>
  <si>
    <t>文献を用いた負荷想定になっていないか。
文献を用いる際は、使用実態に合わせて再検討しているか。</t>
    <rPh sb="0" eb="2">
      <t>ブンケン</t>
    </rPh>
    <rPh sb="3" eb="4">
      <t>モチ</t>
    </rPh>
    <rPh sb="6" eb="8">
      <t>フカ</t>
    </rPh>
    <rPh sb="8" eb="10">
      <t>ソウテイ</t>
    </rPh>
    <rPh sb="20" eb="22">
      <t>ブンケン</t>
    </rPh>
    <rPh sb="23" eb="24">
      <t>モチ</t>
    </rPh>
    <rPh sb="26" eb="27">
      <t>サイ</t>
    </rPh>
    <rPh sb="29" eb="31">
      <t>シヨウ</t>
    </rPh>
    <rPh sb="31" eb="33">
      <t>ジッタイ</t>
    </rPh>
    <rPh sb="34" eb="35">
      <t>ア</t>
    </rPh>
    <rPh sb="38" eb="41">
      <t>サイケントウ</t>
    </rPh>
    <phoneticPr fontId="23"/>
  </si>
  <si>
    <t>専門家により負荷想定を行った場合、申請用に最低限の想定となっているか。
（設備選定や光熱費の想定の際は、余裕を持って多めの評価することが多いため）</t>
    <rPh sb="0" eb="2">
      <t>センモン</t>
    </rPh>
    <rPh sb="2" eb="3">
      <t>カ</t>
    </rPh>
    <rPh sb="6" eb="8">
      <t>フカ</t>
    </rPh>
    <rPh sb="8" eb="10">
      <t>ソウテイ</t>
    </rPh>
    <rPh sb="11" eb="12">
      <t>オコナ</t>
    </rPh>
    <rPh sb="14" eb="16">
      <t>バアイ</t>
    </rPh>
    <rPh sb="17" eb="20">
      <t>シンセイヨウ</t>
    </rPh>
    <rPh sb="21" eb="24">
      <t>サイテイゲン</t>
    </rPh>
    <rPh sb="25" eb="27">
      <t>ソウテイ</t>
    </rPh>
    <rPh sb="37" eb="39">
      <t>セツビ</t>
    </rPh>
    <rPh sb="39" eb="41">
      <t>センテイ</t>
    </rPh>
    <rPh sb="42" eb="45">
      <t>コウネツヒ</t>
    </rPh>
    <rPh sb="46" eb="48">
      <t>ソウテイ</t>
    </rPh>
    <rPh sb="49" eb="50">
      <t>サイ</t>
    </rPh>
    <rPh sb="52" eb="54">
      <t>ヨユウ</t>
    </rPh>
    <rPh sb="55" eb="56">
      <t>モ</t>
    </rPh>
    <rPh sb="58" eb="59">
      <t>オオ</t>
    </rPh>
    <rPh sb="61" eb="63">
      <t>ヒョウカ</t>
    </rPh>
    <rPh sb="68" eb="69">
      <t>オオ</t>
    </rPh>
    <phoneticPr fontId="23"/>
  </si>
  <si>
    <t>システム設計</t>
    <rPh sb="4" eb="6">
      <t>セッケイ</t>
    </rPh>
    <phoneticPr fontId="23"/>
  </si>
  <si>
    <t>運転条件により、性能が変わることを考慮しているか。
（ガスタービンの吸気温度による能力変化やＣＧＳの部分負荷時の効率低下など）</t>
    <rPh sb="0" eb="2">
      <t>ウンテン</t>
    </rPh>
    <rPh sb="2" eb="4">
      <t>ジョウケン</t>
    </rPh>
    <rPh sb="8" eb="10">
      <t>セイノウ</t>
    </rPh>
    <rPh sb="11" eb="12">
      <t>カ</t>
    </rPh>
    <rPh sb="17" eb="19">
      <t>コウリョ</t>
    </rPh>
    <rPh sb="34" eb="36">
      <t>キュウキ</t>
    </rPh>
    <rPh sb="36" eb="38">
      <t>オンド</t>
    </rPh>
    <rPh sb="41" eb="43">
      <t>ノウリョク</t>
    </rPh>
    <rPh sb="43" eb="45">
      <t>ヘンカ</t>
    </rPh>
    <rPh sb="50" eb="52">
      <t>ブブン</t>
    </rPh>
    <rPh sb="52" eb="54">
      <t>フカ</t>
    </rPh>
    <rPh sb="54" eb="55">
      <t>ジ</t>
    </rPh>
    <rPh sb="56" eb="58">
      <t>コウリツ</t>
    </rPh>
    <rPh sb="58" eb="60">
      <t>テイカ</t>
    </rPh>
    <phoneticPr fontId="23"/>
  </si>
  <si>
    <t>熱交換器の選定に際し、稼働時の温度条件と設計温度はマッチしているか。
（温度設定により熱回収量が変わってくるため）</t>
    <rPh sb="0" eb="3">
      <t>ネツコウカン</t>
    </rPh>
    <rPh sb="3" eb="4">
      <t>キ</t>
    </rPh>
    <rPh sb="5" eb="7">
      <t>センテイ</t>
    </rPh>
    <rPh sb="8" eb="9">
      <t>サイ</t>
    </rPh>
    <rPh sb="11" eb="13">
      <t>カドウ</t>
    </rPh>
    <rPh sb="13" eb="14">
      <t>ジ</t>
    </rPh>
    <rPh sb="15" eb="17">
      <t>オンド</t>
    </rPh>
    <rPh sb="17" eb="19">
      <t>ジョウケン</t>
    </rPh>
    <rPh sb="20" eb="22">
      <t>セッケイ</t>
    </rPh>
    <rPh sb="22" eb="24">
      <t>オンド</t>
    </rPh>
    <rPh sb="36" eb="38">
      <t>オンド</t>
    </rPh>
    <rPh sb="38" eb="40">
      <t>セッテイ</t>
    </rPh>
    <rPh sb="43" eb="44">
      <t>ネツ</t>
    </rPh>
    <rPh sb="44" eb="46">
      <t>カイシュウ</t>
    </rPh>
    <rPh sb="46" eb="47">
      <t>リョウ</t>
    </rPh>
    <rPh sb="48" eb="49">
      <t>カ</t>
    </rPh>
    <phoneticPr fontId="23"/>
  </si>
  <si>
    <t>初期性能に対し性能低下する可能性がある場合、設計や運用に配慮されているか。
（循環水が不純物を含む場合の熱交換性能低下や洗浄に対し配慮しているか等）</t>
    <rPh sb="0" eb="2">
      <t>ショキ</t>
    </rPh>
    <rPh sb="2" eb="4">
      <t>セイノウ</t>
    </rPh>
    <rPh sb="5" eb="6">
      <t>タイ</t>
    </rPh>
    <rPh sb="7" eb="9">
      <t>セイノウ</t>
    </rPh>
    <rPh sb="9" eb="11">
      <t>テイカ</t>
    </rPh>
    <rPh sb="13" eb="16">
      <t>カノウセイ</t>
    </rPh>
    <rPh sb="19" eb="21">
      <t>バアイ</t>
    </rPh>
    <rPh sb="22" eb="24">
      <t>セッケイ</t>
    </rPh>
    <rPh sb="25" eb="27">
      <t>ウンヨウ</t>
    </rPh>
    <rPh sb="28" eb="30">
      <t>ハイリョ</t>
    </rPh>
    <rPh sb="52" eb="55">
      <t>ネツコウカン</t>
    </rPh>
    <rPh sb="55" eb="57">
      <t>セイノウ</t>
    </rPh>
    <rPh sb="57" eb="59">
      <t>テイカ</t>
    </rPh>
    <rPh sb="72" eb="73">
      <t>トウ</t>
    </rPh>
    <phoneticPr fontId="23"/>
  </si>
  <si>
    <t>システム調整</t>
    <rPh sb="4" eb="6">
      <t>チョウセイ</t>
    </rPh>
    <phoneticPr fontId="23"/>
  </si>
  <si>
    <t>（実績報告時）</t>
    <rPh sb="1" eb="3">
      <t>ジッセキ</t>
    </rPh>
    <rPh sb="3" eb="5">
      <t>ホウコク</t>
    </rPh>
    <rPh sb="5" eb="6">
      <t>ジ</t>
    </rPh>
    <phoneticPr fontId="23"/>
  </si>
  <si>
    <t>蒸気を扱う場合、CGSの排ガス蒸気はバックアップボイラの蒸気圧より高い設定になっているか。</t>
    <rPh sb="0" eb="2">
      <t>ジョウキ</t>
    </rPh>
    <rPh sb="3" eb="4">
      <t>アツカ</t>
    </rPh>
    <rPh sb="5" eb="7">
      <t>バアイ</t>
    </rPh>
    <rPh sb="12" eb="13">
      <t>ハイ</t>
    </rPh>
    <rPh sb="15" eb="17">
      <t>ジョウキ</t>
    </rPh>
    <rPh sb="28" eb="30">
      <t>ジョウキ</t>
    </rPh>
    <rPh sb="30" eb="31">
      <t>アツ</t>
    </rPh>
    <rPh sb="33" eb="34">
      <t>タカ</t>
    </rPh>
    <rPh sb="35" eb="37">
      <t>セッテイ</t>
    </rPh>
    <phoneticPr fontId="23"/>
  </si>
  <si>
    <t>不具合防止</t>
    <rPh sb="0" eb="3">
      <t>フグアイ</t>
    </rPh>
    <rPh sb="3" eb="5">
      <t>ボウシ</t>
    </rPh>
    <phoneticPr fontId="23"/>
  </si>
  <si>
    <t>設置業者から申請者に設備を引き渡す際に、操作や調整方法について説明がなされているか。</t>
    <rPh sb="0" eb="2">
      <t>セッチ</t>
    </rPh>
    <rPh sb="2" eb="4">
      <t>ギョウシャ</t>
    </rPh>
    <rPh sb="6" eb="9">
      <t>シンセイシャ</t>
    </rPh>
    <rPh sb="10" eb="12">
      <t>セツビ</t>
    </rPh>
    <rPh sb="13" eb="14">
      <t>ヒ</t>
    </rPh>
    <rPh sb="15" eb="16">
      <t>ワタ</t>
    </rPh>
    <rPh sb="17" eb="18">
      <t>サイ</t>
    </rPh>
    <rPh sb="20" eb="22">
      <t>ソウサ</t>
    </rPh>
    <rPh sb="23" eb="25">
      <t>チョウセイ</t>
    </rPh>
    <rPh sb="25" eb="27">
      <t>ホウホウ</t>
    </rPh>
    <rPh sb="31" eb="33">
      <t>セツメイ</t>
    </rPh>
    <phoneticPr fontId="23"/>
  </si>
  <si>
    <t>試運転において、計測が適正になされていることが確認されているか。</t>
    <rPh sb="0" eb="3">
      <t>シウンテン</t>
    </rPh>
    <rPh sb="8" eb="10">
      <t>ケイソク</t>
    </rPh>
    <rPh sb="11" eb="13">
      <t>テキセイ</t>
    </rPh>
    <rPh sb="23" eb="25">
      <t>カクニン</t>
    </rPh>
    <phoneticPr fontId="23"/>
  </si>
  <si>
    <t>排熱全量を回収・利用する想定となっていないか。
（起動・停止時には排熱利用できない。放熱ロス等を考慮する必要がある）</t>
    <rPh sb="2" eb="4">
      <t>ゼンリョウ</t>
    </rPh>
    <rPh sb="5" eb="7">
      <t>カイシュウ</t>
    </rPh>
    <rPh sb="8" eb="10">
      <t>リヨウ</t>
    </rPh>
    <rPh sb="12" eb="14">
      <t>ソウテイ</t>
    </rPh>
    <rPh sb="25" eb="27">
      <t>キドウ</t>
    </rPh>
    <rPh sb="28" eb="30">
      <t>テイシ</t>
    </rPh>
    <rPh sb="30" eb="31">
      <t>ジ</t>
    </rPh>
    <rPh sb="35" eb="37">
      <t>リヨウ</t>
    </rPh>
    <rPh sb="42" eb="44">
      <t>ホウネツ</t>
    </rPh>
    <rPh sb="46" eb="47">
      <t>トウ</t>
    </rPh>
    <rPh sb="48" eb="50">
      <t>コウリョ</t>
    </rPh>
    <rPh sb="52" eb="54">
      <t>ヒツヨウ</t>
    </rPh>
    <phoneticPr fontId="23"/>
  </si>
  <si>
    <t>変動の大きな負荷に対し排熱を利用する場合（給湯等）、対応する措置がなされているか。
（適正な容量の貯湯タンクを設ける等）</t>
    <rPh sb="0" eb="2">
      <t>ヘンドウ</t>
    </rPh>
    <rPh sb="3" eb="4">
      <t>オオ</t>
    </rPh>
    <rPh sb="6" eb="8">
      <t>フカ</t>
    </rPh>
    <rPh sb="9" eb="10">
      <t>タイ</t>
    </rPh>
    <rPh sb="14" eb="16">
      <t>リヨウ</t>
    </rPh>
    <rPh sb="18" eb="20">
      <t>バアイ</t>
    </rPh>
    <rPh sb="21" eb="23">
      <t>キュウトウ</t>
    </rPh>
    <rPh sb="23" eb="24">
      <t>トウ</t>
    </rPh>
    <rPh sb="26" eb="28">
      <t>タイオウ</t>
    </rPh>
    <rPh sb="30" eb="32">
      <t>ソチ</t>
    </rPh>
    <rPh sb="43" eb="45">
      <t>テキセイ</t>
    </rPh>
    <rPh sb="46" eb="48">
      <t>ヨウリョウ</t>
    </rPh>
    <rPh sb="49" eb="51">
      <t>チョトウ</t>
    </rPh>
    <rPh sb="55" eb="56">
      <t>モウ</t>
    </rPh>
    <rPh sb="58" eb="59">
      <t>トウ</t>
    </rPh>
    <phoneticPr fontId="23"/>
  </si>
  <si>
    <t>電主運転の場合、排熱が使いきれない時間帯の有無を確認しているか。</t>
    <rPh sb="0" eb="1">
      <t>デン</t>
    </rPh>
    <rPh sb="1" eb="2">
      <t>シュ</t>
    </rPh>
    <rPh sb="2" eb="4">
      <t>ウンテン</t>
    </rPh>
    <rPh sb="5" eb="7">
      <t>バアイ</t>
    </rPh>
    <rPh sb="11" eb="12">
      <t>ツカ</t>
    </rPh>
    <rPh sb="17" eb="20">
      <t>ジカンタイ</t>
    </rPh>
    <rPh sb="21" eb="23">
      <t>ウム</t>
    </rPh>
    <rPh sb="24" eb="26">
      <t>カクニン</t>
    </rPh>
    <phoneticPr fontId="23"/>
  </si>
  <si>
    <t>給湯に排熱を利用する場合、CGS排熱が優先的に利用できるように配慮されているか。
（バックアップ熱源の稼働上限温度に対しCGS排熱の利用条件温度を高くして制御する等）</t>
    <rPh sb="0" eb="2">
      <t>キュウトウ</t>
    </rPh>
    <rPh sb="6" eb="8">
      <t>リヨウ</t>
    </rPh>
    <rPh sb="10" eb="12">
      <t>バアイ</t>
    </rPh>
    <rPh sb="19" eb="22">
      <t>ユウセンテキ</t>
    </rPh>
    <rPh sb="23" eb="25">
      <t>リヨウ</t>
    </rPh>
    <rPh sb="31" eb="33">
      <t>ハイリョ</t>
    </rPh>
    <rPh sb="48" eb="50">
      <t>ネツゲン</t>
    </rPh>
    <rPh sb="51" eb="53">
      <t>カドウ</t>
    </rPh>
    <rPh sb="53" eb="55">
      <t>ジョウゲン</t>
    </rPh>
    <rPh sb="55" eb="57">
      <t>オンド</t>
    </rPh>
    <rPh sb="58" eb="59">
      <t>タイ</t>
    </rPh>
    <rPh sb="66" eb="68">
      <t>リヨウ</t>
    </rPh>
    <rPh sb="68" eb="70">
      <t>ジョウケン</t>
    </rPh>
    <rPh sb="70" eb="72">
      <t>オンド</t>
    </rPh>
    <rPh sb="73" eb="74">
      <t>タカ</t>
    </rPh>
    <rPh sb="77" eb="79">
      <t>セイギョ</t>
    </rPh>
    <rPh sb="81" eb="82">
      <t>トウ</t>
    </rPh>
    <phoneticPr fontId="23"/>
  </si>
  <si>
    <t>冷温水機が複数台ある場合、排熱利用冷凍機（ジェネリンク等）が優先的に使用されるように配慮されているか。（ローテーション運転などで停止していることはないか）</t>
    <rPh sb="0" eb="3">
      <t>レイオンスイ</t>
    </rPh>
    <rPh sb="3" eb="4">
      <t>キ</t>
    </rPh>
    <rPh sb="5" eb="7">
      <t>フクスウ</t>
    </rPh>
    <rPh sb="7" eb="8">
      <t>ダイ</t>
    </rPh>
    <rPh sb="10" eb="12">
      <t>バアイ</t>
    </rPh>
    <rPh sb="15" eb="17">
      <t>リヨウ</t>
    </rPh>
    <rPh sb="17" eb="20">
      <t>レイトウキ</t>
    </rPh>
    <rPh sb="27" eb="28">
      <t>トウ</t>
    </rPh>
    <rPh sb="30" eb="33">
      <t>ユウセンテキ</t>
    </rPh>
    <rPh sb="34" eb="36">
      <t>シヨウ</t>
    </rPh>
    <rPh sb="42" eb="44">
      <t>ハイリョ</t>
    </rPh>
    <rPh sb="59" eb="61">
      <t>ウンテン</t>
    </rPh>
    <rPh sb="64" eb="66">
      <t>テイシ</t>
    </rPh>
    <phoneticPr fontId="23"/>
  </si>
  <si>
    <t>機器の仕様値に対する裕度（CGSではガス量や排熱量に５％程度の裕度を見込む場合が多い）や計測装置の誤差を加味しているか。</t>
    <rPh sb="0" eb="2">
      <t>キキ</t>
    </rPh>
    <rPh sb="3" eb="5">
      <t>シヨウ</t>
    </rPh>
    <rPh sb="5" eb="6">
      <t>チ</t>
    </rPh>
    <rPh sb="7" eb="8">
      <t>タイ</t>
    </rPh>
    <rPh sb="10" eb="12">
      <t>ユウド</t>
    </rPh>
    <rPh sb="20" eb="21">
      <t>リョウ</t>
    </rPh>
    <rPh sb="24" eb="25">
      <t>リョウ</t>
    </rPh>
    <rPh sb="28" eb="30">
      <t>テイド</t>
    </rPh>
    <rPh sb="31" eb="33">
      <t>ユウド</t>
    </rPh>
    <rPh sb="34" eb="36">
      <t>ミコ</t>
    </rPh>
    <rPh sb="37" eb="39">
      <t>バアイ</t>
    </rPh>
    <rPh sb="40" eb="41">
      <t>オオ</t>
    </rPh>
    <rPh sb="49" eb="51">
      <t>ゴサ</t>
    </rPh>
    <rPh sb="52" eb="54">
      <t>カミ</t>
    </rPh>
    <phoneticPr fontId="23"/>
  </si>
  <si>
    <t>(別紙⑯）</t>
    <rPh sb="1" eb="3">
      <t>ベッシ</t>
    </rPh>
    <phoneticPr fontId="23"/>
  </si>
  <si>
    <t>（別紙⑧）</t>
    <phoneticPr fontId="5"/>
  </si>
  <si>
    <r>
      <rPr>
        <sz val="10"/>
        <rFont val="Meiryo UI"/>
        <family val="3"/>
        <charset val="128"/>
      </rPr>
      <t>　</t>
    </r>
    <r>
      <rPr>
        <u/>
        <sz val="10"/>
        <rFont val="Meiryo UI"/>
        <family val="3"/>
        <charset val="128"/>
      </rPr>
      <t>注3）計算シート作成の際は、（別紙⑮-1-1、別紙⑮-1-3）を参考にすること。</t>
    </r>
    <rPh sb="1" eb="2">
      <t>チュウ</t>
    </rPh>
    <rPh sb="4" eb="6">
      <t>ケイサン</t>
    </rPh>
    <rPh sb="9" eb="11">
      <t>サクセイ</t>
    </rPh>
    <rPh sb="12" eb="13">
      <t>サイ</t>
    </rPh>
    <rPh sb="16" eb="18">
      <t>ベッシ</t>
    </rPh>
    <rPh sb="24" eb="26">
      <t>ベッシ</t>
    </rPh>
    <rPh sb="33" eb="35">
      <t>サンコウ</t>
    </rPh>
    <phoneticPr fontId="5"/>
  </si>
  <si>
    <r>
      <rPr>
        <sz val="10"/>
        <rFont val="Meiryo UI"/>
        <family val="3"/>
        <charset val="128"/>
      </rPr>
      <t>　</t>
    </r>
    <r>
      <rPr>
        <u/>
        <sz val="10"/>
        <rFont val="Meiryo UI"/>
        <family val="3"/>
        <charset val="128"/>
      </rPr>
      <t>注4）計算シート作成の際は、「計算シート作成におけるチェックシート」（別紙⑯）で確認すること。</t>
    </r>
    <rPh sb="1" eb="2">
      <t>チュウ</t>
    </rPh>
    <rPh sb="4" eb="6">
      <t>ケイサン</t>
    </rPh>
    <rPh sb="9" eb="11">
      <t>サクセイ</t>
    </rPh>
    <rPh sb="12" eb="13">
      <t>サイ</t>
    </rPh>
    <rPh sb="16" eb="18">
      <t>ケイサン</t>
    </rPh>
    <rPh sb="21" eb="23">
      <t>サクセイ</t>
    </rPh>
    <rPh sb="36" eb="38">
      <t>ベッシ</t>
    </rPh>
    <rPh sb="41" eb="43">
      <t>カクニン</t>
    </rPh>
    <phoneticPr fontId="5"/>
  </si>
  <si>
    <t>（別紙⑫-1）</t>
    <rPh sb="1" eb="3">
      <t>ベッシ</t>
    </rPh>
    <phoneticPr fontId="5"/>
  </si>
  <si>
    <t>（別紙⑫-2）</t>
    <rPh sb="1" eb="3">
      <t>ベッシ</t>
    </rPh>
    <phoneticPr fontId="5"/>
  </si>
  <si>
    <t>（別紙⑫-3）</t>
    <rPh sb="1" eb="3">
      <t>ベッシ</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</si>
</sst>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76" formatCode="0.000_ "/>
    <numFmt numFmtId="177" formatCode="#,##0.0;[Red]\-#,##0.0"/>
    <numFmt numFmtId="178" formatCode="#,##0.000;[Red]\-#,##0.000"/>
    <numFmt numFmtId="179" formatCode="#,##0.0000;[Red]\-#,##0.0000"/>
    <numFmt numFmtId="180" formatCode="0.0_ "/>
    <numFmt numFmtId="181" formatCode="0.0%"/>
    <numFmt numFmtId="182" formatCode="0.0;_䰀"/>
    <numFmt numFmtId="183" formatCode="#,##0.0_ "/>
    <numFmt numFmtId="184" formatCode="0.00_ ;[Red]\-0.00\ "/>
    <numFmt numFmtId="185" formatCode="0.0"/>
    <numFmt numFmtId="186" formatCode="0.0_);[Red]\(0.0\)"/>
  </numFmts>
  <fonts count="39"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10"/>
      <name val="ＭＳ Ｐゴシック"/>
      <family val="3"/>
      <charset val="128"/>
    </font>
    <font>
      <sz val="11"/>
      <name val="ＭＳ 明朝"/>
      <family val="1"/>
      <charset val="128"/>
    </font>
    <font>
      <sz val="18"/>
      <name val="Meiryo UI"/>
      <family val="3"/>
      <charset val="128"/>
    </font>
    <font>
      <sz val="11"/>
      <name val="Meiryo UI"/>
      <family val="3"/>
      <charset val="128"/>
    </font>
    <font>
      <sz val="12"/>
      <name val="Meiryo UI"/>
      <family val="3"/>
      <charset val="128"/>
    </font>
    <font>
      <b/>
      <sz val="12"/>
      <name val="Meiryo UI"/>
      <family val="3"/>
      <charset val="128"/>
    </font>
    <font>
      <b/>
      <sz val="14"/>
      <name val="Meiryo UI"/>
      <family val="3"/>
      <charset val="128"/>
    </font>
    <font>
      <sz val="14"/>
      <name val="Meiryo UI"/>
      <family val="3"/>
      <charset val="128"/>
    </font>
    <font>
      <sz val="10"/>
      <name val="Meiryo UI"/>
      <family val="3"/>
      <charset val="128"/>
    </font>
    <font>
      <sz val="16"/>
      <name val="Meiryo UI"/>
      <family val="3"/>
      <charset val="128"/>
    </font>
    <font>
      <vertAlign val="superscript"/>
      <sz val="11"/>
      <name val="Meiryo UI"/>
      <family val="3"/>
      <charset val="128"/>
    </font>
    <font>
      <b/>
      <sz val="11"/>
      <name val="Meiryo UI"/>
      <family val="3"/>
      <charset val="128"/>
    </font>
    <font>
      <sz val="9"/>
      <name val="Meiryo UI"/>
      <family val="3"/>
      <charset val="128"/>
    </font>
    <font>
      <vertAlign val="superscript"/>
      <sz val="12"/>
      <name val="Meiryo UI"/>
      <family val="3"/>
      <charset val="128"/>
    </font>
    <font>
      <vertAlign val="superscript"/>
      <sz val="10"/>
      <name val="Meiryo UI"/>
      <family val="3"/>
      <charset val="128"/>
    </font>
    <font>
      <u/>
      <sz val="10"/>
      <name val="Meiryo UI"/>
      <family val="3"/>
      <charset val="128"/>
    </font>
    <font>
      <sz val="11"/>
      <color theme="1"/>
      <name val="Meiryo UI"/>
      <family val="3"/>
      <charset val="128"/>
    </font>
    <font>
      <sz val="6"/>
      <name val="ＭＳ Ｐゴシック"/>
      <family val="2"/>
      <charset val="128"/>
      <scheme val="minor"/>
    </font>
    <font>
      <u/>
      <sz val="12"/>
      <name val="ＭＳ 明朝"/>
      <family val="1"/>
      <charset val="128"/>
    </font>
    <font>
      <sz val="10.5"/>
      <name val="Century"/>
      <family val="1"/>
    </font>
    <font>
      <sz val="7"/>
      <name val="Times New Roman"/>
      <family val="1"/>
    </font>
    <font>
      <sz val="10.5"/>
      <name val="ＭＳ 明朝"/>
      <family val="1"/>
      <charset val="128"/>
    </font>
    <font>
      <sz val="8"/>
      <name val="Meiryo UI"/>
      <family val="3"/>
      <charset val="128"/>
    </font>
    <font>
      <sz val="9"/>
      <color theme="1"/>
      <name val="Meiryo UI"/>
      <family val="3"/>
      <charset val="128"/>
    </font>
    <font>
      <sz val="10"/>
      <color theme="1"/>
      <name val="Meiryo UI"/>
      <family val="3"/>
      <charset val="128"/>
    </font>
    <font>
      <sz val="11"/>
      <color theme="1"/>
      <name val="ＭＳ 明朝"/>
      <family val="1"/>
      <charset val="128"/>
    </font>
    <font>
      <sz val="9"/>
      <color theme="1"/>
      <name val="ＭＳ Ｐゴシック"/>
      <family val="2"/>
      <charset val="128"/>
      <scheme val="minor"/>
    </font>
    <font>
      <b/>
      <sz val="11"/>
      <color theme="1"/>
      <name val="ＭＳ 明朝"/>
      <family val="1"/>
      <charset val="128"/>
    </font>
    <font>
      <sz val="9"/>
      <color theme="1"/>
      <name val="ＭＳ Ｐゴシック"/>
      <family val="3"/>
      <charset val="128"/>
      <scheme val="minor"/>
    </font>
    <font>
      <sz val="9"/>
      <name val="ＭＳ Ｐゴシック"/>
      <family val="3"/>
      <charset val="128"/>
      <scheme val="minor"/>
    </font>
    <font>
      <sz val="9"/>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s>
  <fills count="7">
    <fill>
      <patternFill patternType="none"/>
    </fill>
    <fill>
      <patternFill patternType="gray125"/>
    </fill>
    <fill>
      <patternFill patternType="solid">
        <fgColor indexed="22"/>
        <bgColor indexed="64"/>
      </patternFill>
    </fill>
    <fill>
      <patternFill patternType="solid">
        <fgColor rgb="FFFFFF00"/>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0" tint="-0.14999847407452621"/>
        <bgColor indexed="64"/>
      </patternFill>
    </fill>
  </fills>
  <borders count="8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bottom/>
      <diagonal/>
    </border>
    <border>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right/>
      <top/>
      <bottom style="medium">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bottom style="medium">
        <color indexed="64"/>
      </bottom>
      <diagonal/>
    </border>
    <border>
      <left style="medium">
        <color indexed="64"/>
      </left>
      <right style="thin">
        <color indexed="64"/>
      </right>
      <top style="double">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double">
        <color indexed="64"/>
      </bottom>
      <diagonal/>
    </border>
    <border>
      <left/>
      <right/>
      <top style="thin">
        <color indexed="64"/>
      </top>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right style="medium">
        <color indexed="64"/>
      </right>
      <top/>
      <bottom style="thin">
        <color indexed="64"/>
      </bottom>
      <diagonal/>
    </border>
    <border>
      <left style="medium">
        <color indexed="64"/>
      </left>
      <right style="thin">
        <color indexed="64"/>
      </right>
      <top/>
      <bottom style="double">
        <color indexed="64"/>
      </bottom>
      <diagonal/>
    </border>
    <border>
      <left/>
      <right style="medium">
        <color indexed="64"/>
      </right>
      <top style="thin">
        <color indexed="64"/>
      </top>
      <bottom style="thin">
        <color indexed="64"/>
      </bottom>
      <diagonal/>
    </border>
    <border>
      <left/>
      <right style="thin">
        <color indexed="64"/>
      </right>
      <top style="double">
        <color indexed="64"/>
      </top>
      <bottom style="medium">
        <color indexed="64"/>
      </bottom>
      <diagonal/>
    </border>
    <border>
      <left style="thin">
        <color indexed="64"/>
      </left>
      <right style="medium">
        <color indexed="64"/>
      </right>
      <top/>
      <bottom style="double">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right style="medium">
        <color indexed="64"/>
      </right>
      <top style="thin">
        <color indexed="64"/>
      </top>
      <bottom style="double">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thin">
        <color indexed="64"/>
      </right>
      <top/>
      <bottom/>
      <diagonal/>
    </border>
    <border>
      <left style="medium">
        <color indexed="64"/>
      </left>
      <right/>
      <top/>
      <bottom style="thin">
        <color indexed="64"/>
      </bottom>
      <diagonal/>
    </border>
    <border>
      <left style="thin">
        <color indexed="64"/>
      </left>
      <right/>
      <top style="medium">
        <color indexed="64"/>
      </top>
      <bottom style="thin">
        <color indexed="64"/>
      </bottom>
      <diagonal/>
    </border>
    <border>
      <left style="thin">
        <color indexed="64"/>
      </left>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12">
    <xf numFmtId="0" fontId="0" fillId="0" borderId="0">
      <alignment vertical="center"/>
    </xf>
    <xf numFmtId="9"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0" fontId="4" fillId="0" borderId="0"/>
    <xf numFmtId="0" fontId="4" fillId="0" borderId="0"/>
    <xf numFmtId="0" fontId="4" fillId="0" borderId="0">
      <alignment vertical="center"/>
    </xf>
    <xf numFmtId="0" fontId="4" fillId="0" borderId="0">
      <alignment vertical="center"/>
    </xf>
    <xf numFmtId="0" fontId="3" fillId="0" borderId="0">
      <alignment vertical="center"/>
    </xf>
    <xf numFmtId="0" fontId="4" fillId="0" borderId="0"/>
    <xf numFmtId="0" fontId="2" fillId="0" borderId="0">
      <alignment vertical="center"/>
    </xf>
    <xf numFmtId="0" fontId="1" fillId="0" borderId="0">
      <alignment vertical="center"/>
    </xf>
  </cellStyleXfs>
  <cellXfs count="689">
    <xf numFmtId="0" fontId="0" fillId="0" borderId="0" xfId="0">
      <alignment vertical="center"/>
    </xf>
    <xf numFmtId="0" fontId="0" fillId="0" borderId="3" xfId="0" applyBorder="1" applyAlignment="1">
      <alignment horizontal="center" vertical="center"/>
    </xf>
    <xf numFmtId="0" fontId="0" fillId="0" borderId="4" xfId="0" applyBorder="1">
      <alignment vertical="center"/>
    </xf>
    <xf numFmtId="0" fontId="0" fillId="0" borderId="5" xfId="0" applyBorder="1">
      <alignment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1" xfId="0" applyBorder="1" applyAlignment="1">
      <alignment horizontal="center" vertical="center"/>
    </xf>
    <xf numFmtId="177" fontId="0" fillId="0" borderId="0" xfId="2" applyNumberFormat="1" applyFont="1">
      <alignment vertical="center"/>
    </xf>
    <xf numFmtId="178" fontId="0" fillId="0" borderId="0" xfId="2" applyNumberFormat="1" applyFont="1">
      <alignment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9" xfId="0" applyBorder="1" applyAlignment="1">
      <alignment horizontal="center" vertical="center"/>
    </xf>
    <xf numFmtId="180" fontId="6" fillId="0" borderId="10" xfId="0" applyNumberFormat="1" applyFont="1" applyBorder="1" applyAlignment="1">
      <alignment horizontal="center" vertical="center"/>
    </xf>
    <xf numFmtId="182" fontId="4" fillId="0" borderId="10" xfId="0" applyNumberFormat="1" applyFont="1" applyBorder="1" applyAlignment="1">
      <alignment horizontal="center" vertical="center"/>
    </xf>
    <xf numFmtId="0" fontId="0" fillId="0" borderId="10" xfId="0" applyBorder="1" applyAlignment="1">
      <alignment horizontal="center" vertical="center"/>
    </xf>
    <xf numFmtId="0" fontId="4" fillId="0" borderId="20" xfId="0" applyFont="1" applyBorder="1" applyAlignment="1">
      <alignment horizontal="center" vertical="center"/>
    </xf>
    <xf numFmtId="180" fontId="4" fillId="0" borderId="21" xfId="0" applyNumberFormat="1" applyFont="1" applyBorder="1" applyAlignment="1">
      <alignment horizontal="center" vertical="center"/>
    </xf>
    <xf numFmtId="182" fontId="4" fillId="0" borderId="21" xfId="0" applyNumberFormat="1" applyFont="1" applyBorder="1" applyAlignment="1">
      <alignment horizontal="center" vertical="center"/>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0" fillId="0" borderId="23" xfId="0" applyBorder="1" applyAlignment="1">
      <alignment horizontal="center" vertical="center"/>
    </xf>
    <xf numFmtId="0" fontId="0" fillId="0" borderId="20" xfId="0" applyBorder="1" applyAlignment="1">
      <alignment horizontal="center" vertical="center"/>
    </xf>
    <xf numFmtId="0" fontId="0" fillId="0" borderId="5" xfId="0" applyBorder="1" applyAlignment="1">
      <alignment horizontal="center" vertical="center"/>
    </xf>
    <xf numFmtId="0" fontId="8" fillId="0" borderId="0" xfId="0" applyFont="1">
      <alignment vertical="center"/>
    </xf>
    <xf numFmtId="0" fontId="9" fillId="0" borderId="0" xfId="0" applyFont="1">
      <alignment vertical="center"/>
    </xf>
    <xf numFmtId="0" fontId="11" fillId="0" borderId="0" xfId="0" applyFont="1">
      <alignment vertical="center"/>
    </xf>
    <xf numFmtId="0" fontId="10" fillId="0" borderId="0" xfId="0" applyFont="1">
      <alignment vertical="center"/>
    </xf>
    <xf numFmtId="0" fontId="9" fillId="0" borderId="0" xfId="0" applyFont="1" applyBorder="1">
      <alignment vertical="center"/>
    </xf>
    <xf numFmtId="0" fontId="12" fillId="0" borderId="0" xfId="0" applyFont="1">
      <alignment vertical="center"/>
    </xf>
    <xf numFmtId="0" fontId="11" fillId="2" borderId="0" xfId="0" applyFont="1" applyFill="1">
      <alignment vertical="center"/>
    </xf>
    <xf numFmtId="0" fontId="9" fillId="2" borderId="0" xfId="0" applyFont="1" applyFill="1">
      <alignment vertical="center"/>
    </xf>
    <xf numFmtId="0" fontId="9" fillId="0" borderId="24" xfId="0" applyFont="1" applyBorder="1">
      <alignment vertical="center"/>
    </xf>
    <xf numFmtId="0" fontId="13" fillId="0" borderId="1" xfId="0" applyFont="1" applyBorder="1" applyAlignment="1">
      <alignment vertical="center"/>
    </xf>
    <xf numFmtId="0" fontId="13" fillId="0" borderId="2" xfId="0" applyFont="1" applyBorder="1" applyAlignment="1">
      <alignment vertical="center"/>
    </xf>
    <xf numFmtId="0" fontId="13" fillId="0" borderId="12" xfId="0" applyFont="1" applyBorder="1" applyAlignment="1">
      <alignment vertical="center"/>
    </xf>
    <xf numFmtId="0" fontId="9" fillId="0" borderId="2" xfId="0" applyFont="1" applyBorder="1">
      <alignment vertical="center"/>
    </xf>
    <xf numFmtId="0" fontId="13" fillId="0" borderId="13" xfId="0" applyFont="1" applyBorder="1" applyAlignment="1">
      <alignment vertical="center"/>
    </xf>
    <xf numFmtId="0" fontId="13" fillId="0" borderId="9" xfId="0" applyFont="1" applyBorder="1" applyAlignment="1">
      <alignment vertical="center"/>
    </xf>
    <xf numFmtId="0" fontId="9" fillId="0" borderId="47" xfId="0" applyFont="1" applyBorder="1" applyAlignment="1">
      <alignment vertical="center"/>
    </xf>
    <xf numFmtId="0" fontId="9" fillId="0" borderId="48" xfId="0" applyFont="1" applyBorder="1" applyAlignment="1">
      <alignment vertical="center"/>
    </xf>
    <xf numFmtId="0" fontId="9" fillId="0" borderId="12" xfId="0" applyFont="1" applyBorder="1" applyAlignment="1">
      <alignment vertical="center"/>
    </xf>
    <xf numFmtId="0" fontId="9" fillId="0" borderId="55" xfId="0" applyFont="1" applyBorder="1" applyAlignment="1">
      <alignment vertical="center"/>
    </xf>
    <xf numFmtId="0" fontId="9" fillId="0" borderId="23" xfId="0" applyFont="1" applyBorder="1" applyAlignment="1">
      <alignment vertical="center"/>
    </xf>
    <xf numFmtId="0" fontId="9" fillId="0" borderId="0" xfId="0" applyFont="1" applyBorder="1" applyAlignment="1">
      <alignment vertical="center"/>
    </xf>
    <xf numFmtId="0" fontId="9" fillId="0" borderId="36"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0" xfId="0" applyFont="1" applyBorder="1" applyAlignment="1">
      <alignment horizontal="center" vertical="center" wrapText="1"/>
    </xf>
    <xf numFmtId="0" fontId="9" fillId="0" borderId="0" xfId="0" applyFont="1" applyAlignment="1">
      <alignment vertical="center" wrapText="1"/>
    </xf>
    <xf numFmtId="0" fontId="9" fillId="0" borderId="27" xfId="0" applyFont="1" applyBorder="1" applyAlignment="1">
      <alignment horizontal="center" vertical="center" wrapText="1"/>
    </xf>
    <xf numFmtId="0" fontId="9" fillId="0" borderId="4" xfId="0" applyFont="1" applyBorder="1" applyAlignment="1">
      <alignment horizontal="center" vertical="center" wrapText="1"/>
    </xf>
    <xf numFmtId="177" fontId="9" fillId="0" borderId="50" xfId="2" applyNumberFormat="1" applyFont="1" applyFill="1" applyBorder="1" applyAlignment="1">
      <alignment horizontal="center" vertical="center" shrinkToFit="1"/>
    </xf>
    <xf numFmtId="0" fontId="9" fillId="0" borderId="14" xfId="0" applyFont="1" applyFill="1" applyBorder="1" applyAlignment="1">
      <alignment horizontal="center" vertical="center" shrinkToFit="1"/>
    </xf>
    <xf numFmtId="177" fontId="9" fillId="0" borderId="14" xfId="2" applyNumberFormat="1" applyFont="1" applyFill="1" applyBorder="1" applyAlignment="1">
      <alignment horizontal="right" vertical="center" shrinkToFit="1"/>
    </xf>
    <xf numFmtId="177" fontId="9" fillId="0" borderId="36" xfId="2" applyNumberFormat="1" applyFont="1" applyBorder="1" applyAlignment="1">
      <alignment vertical="center" shrinkToFit="1"/>
    </xf>
    <xf numFmtId="180" fontId="9" fillId="0" borderId="12" xfId="0" applyNumberFormat="1" applyFont="1" applyFill="1" applyBorder="1" applyAlignment="1">
      <alignment vertical="center" shrinkToFit="1"/>
    </xf>
    <xf numFmtId="177" fontId="9" fillId="0" borderId="36" xfId="2" applyNumberFormat="1" applyFont="1" applyFill="1" applyBorder="1" applyAlignment="1">
      <alignment vertical="center" shrinkToFit="1"/>
    </xf>
    <xf numFmtId="178" fontId="9" fillId="0" borderId="51" xfId="2" applyNumberFormat="1" applyFont="1" applyBorder="1" applyAlignment="1">
      <alignment vertical="center" shrinkToFit="1"/>
    </xf>
    <xf numFmtId="0" fontId="9" fillId="0" borderId="0" xfId="0" applyFont="1" applyFill="1" applyBorder="1" applyAlignment="1">
      <alignment vertical="center" shrinkToFit="1"/>
    </xf>
    <xf numFmtId="0" fontId="9" fillId="0" borderId="0" xfId="0" applyFont="1" applyAlignment="1">
      <alignment vertical="center" shrinkToFit="1"/>
    </xf>
    <xf numFmtId="179" fontId="9" fillId="0" borderId="0" xfId="2" applyNumberFormat="1" applyFont="1" applyFill="1" applyBorder="1" applyAlignment="1">
      <alignment vertical="center" shrinkToFit="1"/>
    </xf>
    <xf numFmtId="177" fontId="9" fillId="0" borderId="14" xfId="2" applyNumberFormat="1" applyFont="1" applyFill="1" applyBorder="1" applyAlignment="1">
      <alignment horizontal="center" vertical="center" shrinkToFit="1"/>
    </xf>
    <xf numFmtId="177" fontId="9" fillId="0" borderId="10" xfId="2" applyNumberFormat="1" applyFont="1" applyBorder="1" applyAlignment="1">
      <alignment vertical="center" shrinkToFit="1"/>
    </xf>
    <xf numFmtId="178" fontId="9" fillId="0" borderId="36" xfId="2" applyNumberFormat="1" applyFont="1" applyBorder="1" applyAlignment="1">
      <alignment vertical="center" shrinkToFit="1"/>
    </xf>
    <xf numFmtId="177" fontId="9" fillId="0" borderId="10" xfId="2" applyNumberFormat="1" applyFont="1" applyFill="1" applyBorder="1" applyAlignment="1">
      <alignment horizontal="right" vertical="center" shrinkToFit="1"/>
    </xf>
    <xf numFmtId="177" fontId="9" fillId="0" borderId="14" xfId="2" applyNumberFormat="1" applyFont="1" applyFill="1" applyBorder="1" applyAlignment="1">
      <alignment vertical="center" shrinkToFit="1"/>
    </xf>
    <xf numFmtId="176" fontId="9" fillId="0" borderId="12" xfId="0" applyNumberFormat="1" applyFont="1" applyFill="1" applyBorder="1" applyAlignment="1">
      <alignment horizontal="right" vertical="center" shrinkToFit="1"/>
    </xf>
    <xf numFmtId="0" fontId="9" fillId="0" borderId="57" xfId="0" applyFont="1" applyFill="1" applyBorder="1" applyAlignment="1">
      <alignment horizontal="center" vertical="center" shrinkToFit="1"/>
    </xf>
    <xf numFmtId="177" fontId="9" fillId="0" borderId="26" xfId="2" applyNumberFormat="1" applyFont="1" applyFill="1" applyBorder="1" applyAlignment="1">
      <alignment horizontal="right" vertical="center" shrinkToFit="1"/>
    </xf>
    <xf numFmtId="177" fontId="9" fillId="0" borderId="41" xfId="2" applyNumberFormat="1" applyFont="1" applyBorder="1" applyAlignment="1">
      <alignment vertical="center" shrinkToFit="1"/>
    </xf>
    <xf numFmtId="177" fontId="9" fillId="0" borderId="26" xfId="2" applyNumberFormat="1" applyFont="1" applyBorder="1" applyAlignment="1">
      <alignment vertical="center" shrinkToFit="1"/>
    </xf>
    <xf numFmtId="178" fontId="9" fillId="0" borderId="58" xfId="2" applyNumberFormat="1" applyFont="1" applyBorder="1" applyAlignment="1">
      <alignment vertical="center" shrinkToFit="1"/>
    </xf>
    <xf numFmtId="177" fontId="9" fillId="0" borderId="26" xfId="2" applyNumberFormat="1" applyFont="1" applyFill="1" applyBorder="1" applyAlignment="1">
      <alignment vertical="center" shrinkToFit="1"/>
    </xf>
    <xf numFmtId="0" fontId="9" fillId="0" borderId="25" xfId="0" applyFont="1" applyBorder="1" applyAlignment="1">
      <alignment horizontal="center" vertical="center" shrinkToFit="1"/>
    </xf>
    <xf numFmtId="0" fontId="9" fillId="0" borderId="27" xfId="0" applyFont="1" applyBorder="1" applyAlignment="1">
      <alignment horizontal="center" vertical="center" shrinkToFit="1"/>
    </xf>
    <xf numFmtId="0" fontId="9" fillId="0" borderId="59" xfId="0" applyFont="1" applyBorder="1" applyAlignment="1">
      <alignment horizontal="center" vertical="center" shrinkToFit="1"/>
    </xf>
    <xf numFmtId="0" fontId="9" fillId="0" borderId="32" xfId="0" applyFont="1" applyBorder="1" applyAlignment="1">
      <alignment horizontal="center" vertical="center" shrinkToFit="1"/>
    </xf>
    <xf numFmtId="177" fontId="9" fillId="0" borderId="24" xfId="2" applyNumberFormat="1" applyFont="1" applyBorder="1" applyAlignment="1">
      <alignment horizontal="right" vertical="center" shrinkToFit="1"/>
    </xf>
    <xf numFmtId="0" fontId="9" fillId="0" borderId="60" xfId="0" applyFont="1" applyBorder="1" applyAlignment="1">
      <alignment horizontal="center" vertical="center" shrinkToFit="1"/>
    </xf>
    <xf numFmtId="0" fontId="9" fillId="0" borderId="32" xfId="0" applyFont="1" applyBorder="1" applyAlignment="1">
      <alignment vertical="center" shrinkToFit="1"/>
    </xf>
    <xf numFmtId="177" fontId="9" fillId="0" borderId="32" xfId="2" applyNumberFormat="1" applyFont="1" applyBorder="1" applyAlignment="1">
      <alignment vertical="center" shrinkToFit="1"/>
    </xf>
    <xf numFmtId="178" fontId="9" fillId="0" borderId="32" xfId="2" applyNumberFormat="1" applyFont="1" applyBorder="1" applyAlignment="1">
      <alignment vertical="center" shrinkToFit="1"/>
    </xf>
    <xf numFmtId="176" fontId="9" fillId="0" borderId="12" xfId="0" applyNumberFormat="1" applyFont="1" applyFill="1" applyBorder="1" applyAlignment="1">
      <alignment horizontal="center" vertical="center" shrinkToFit="1"/>
    </xf>
    <xf numFmtId="178" fontId="9" fillId="0" borderId="61" xfId="2" applyNumberFormat="1" applyFont="1" applyBorder="1" applyAlignment="1">
      <alignment vertical="center" shrinkToFit="1"/>
    </xf>
    <xf numFmtId="0" fontId="9" fillId="0" borderId="0" xfId="0" applyFont="1" applyFill="1" applyBorder="1" applyAlignment="1">
      <alignment horizontal="center" vertical="center" shrinkToFit="1"/>
    </xf>
    <xf numFmtId="0" fontId="9" fillId="0" borderId="0" xfId="0" applyFont="1" applyAlignment="1">
      <alignment horizontal="center" vertical="center"/>
    </xf>
    <xf numFmtId="0" fontId="9" fillId="0" borderId="0" xfId="0" applyFont="1" applyFill="1">
      <alignment vertical="center"/>
    </xf>
    <xf numFmtId="0" fontId="9" fillId="0" borderId="17" xfId="0" applyFont="1" applyBorder="1" applyAlignment="1">
      <alignment horizontal="left" vertical="center"/>
    </xf>
    <xf numFmtId="0" fontId="9" fillId="0" borderId="17" xfId="0" applyFont="1" applyBorder="1" applyAlignment="1">
      <alignment vertical="center"/>
    </xf>
    <xf numFmtId="0" fontId="9" fillId="0" borderId="16" xfId="0" applyFont="1" applyBorder="1" applyAlignment="1">
      <alignment vertical="center"/>
    </xf>
    <xf numFmtId="0" fontId="9" fillId="0" borderId="16" xfId="0" applyFont="1" applyBorder="1" applyAlignment="1">
      <alignment horizontal="center" vertical="center"/>
    </xf>
    <xf numFmtId="0" fontId="9" fillId="0" borderId="25" xfId="0" applyFont="1" applyBorder="1" applyAlignment="1">
      <alignment vertical="center"/>
    </xf>
    <xf numFmtId="0" fontId="9" fillId="0" borderId="24" xfId="0" applyFont="1" applyBorder="1" applyAlignment="1">
      <alignment vertical="center"/>
    </xf>
    <xf numFmtId="0" fontId="9" fillId="0" borderId="24" xfId="0" applyFont="1" applyBorder="1" applyAlignment="1">
      <alignment horizontal="center" vertical="center"/>
    </xf>
    <xf numFmtId="0" fontId="13" fillId="0" borderId="18" xfId="0" applyFont="1" applyBorder="1" applyAlignment="1">
      <alignment vertical="center"/>
    </xf>
    <xf numFmtId="0" fontId="13" fillId="0" borderId="12" xfId="0" applyFont="1" applyFill="1" applyBorder="1" applyAlignment="1">
      <alignment vertical="center"/>
    </xf>
    <xf numFmtId="0" fontId="9" fillId="0" borderId="0" xfId="0" applyFont="1" applyFill="1" applyBorder="1">
      <alignment vertical="center"/>
    </xf>
    <xf numFmtId="0" fontId="9" fillId="0" borderId="34" xfId="0" applyFont="1" applyBorder="1">
      <alignment vertical="center"/>
    </xf>
    <xf numFmtId="0" fontId="9" fillId="0" borderId="12" xfId="0" applyFont="1" applyBorder="1">
      <alignment vertical="center"/>
    </xf>
    <xf numFmtId="0" fontId="9" fillId="0" borderId="0" xfId="0" applyFont="1" applyFill="1" applyBorder="1" applyAlignment="1">
      <alignment vertical="center"/>
    </xf>
    <xf numFmtId="0" fontId="9" fillId="0" borderId="12" xfId="0" applyFont="1" applyFill="1" applyBorder="1" applyAlignment="1">
      <alignment vertical="center"/>
    </xf>
    <xf numFmtId="0" fontId="9" fillId="0" borderId="0" xfId="0" applyFont="1" applyFill="1" applyBorder="1" applyAlignment="1">
      <alignment horizontal="center" vertical="center" wrapText="1"/>
    </xf>
    <xf numFmtId="0" fontId="9" fillId="0" borderId="12" xfId="0" applyFont="1" applyFill="1" applyBorder="1" applyAlignment="1">
      <alignment horizontal="center" vertical="center" wrapText="1"/>
    </xf>
    <xf numFmtId="177" fontId="9" fillId="0" borderId="50" xfId="2" applyNumberFormat="1" applyFont="1" applyFill="1" applyBorder="1" applyAlignment="1">
      <alignment horizontal="right" vertical="center" shrinkToFit="1"/>
    </xf>
    <xf numFmtId="177" fontId="9" fillId="0" borderId="50" xfId="2" applyNumberFormat="1" applyFont="1" applyFill="1" applyBorder="1" applyAlignment="1">
      <alignment vertical="center" shrinkToFit="1"/>
    </xf>
    <xf numFmtId="178" fontId="9" fillId="0" borderId="12" xfId="2" applyNumberFormat="1" applyFont="1" applyBorder="1" applyAlignment="1">
      <alignment vertical="center" shrinkToFit="1"/>
    </xf>
    <xf numFmtId="178" fontId="9" fillId="0" borderId="12" xfId="2" applyNumberFormat="1" applyFont="1" applyBorder="1" applyAlignment="1">
      <alignment horizontal="right" vertical="center" shrinkToFit="1"/>
    </xf>
    <xf numFmtId="0" fontId="9" fillId="0" borderId="28" xfId="0" applyFont="1" applyBorder="1" applyAlignment="1">
      <alignment horizontal="center" vertical="center" shrinkToFit="1"/>
    </xf>
    <xf numFmtId="178" fontId="9" fillId="0" borderId="61" xfId="2" applyNumberFormat="1" applyFont="1" applyFill="1" applyBorder="1" applyAlignment="1">
      <alignment vertical="center" shrinkToFit="1"/>
    </xf>
    <xf numFmtId="178" fontId="9" fillId="0" borderId="12" xfId="2" applyNumberFormat="1" applyFont="1" applyFill="1" applyBorder="1" applyAlignment="1">
      <alignment vertical="center" shrinkToFit="1"/>
    </xf>
    <xf numFmtId="178" fontId="9" fillId="0" borderId="60" xfId="2" applyNumberFormat="1" applyFont="1" applyFill="1" applyBorder="1" applyAlignment="1">
      <alignment vertical="center" shrinkToFit="1"/>
    </xf>
    <xf numFmtId="178" fontId="9" fillId="0" borderId="20" xfId="2" applyNumberFormat="1" applyFont="1" applyBorder="1" applyAlignment="1">
      <alignment vertical="center" shrinkToFit="1"/>
    </xf>
    <xf numFmtId="178" fontId="9" fillId="0" borderId="64" xfId="2" applyNumberFormat="1" applyFont="1" applyBorder="1" applyAlignment="1">
      <alignment vertical="center" shrinkToFit="1"/>
    </xf>
    <xf numFmtId="0" fontId="9" fillId="0" borderId="10" xfId="0" applyFont="1" applyFill="1" applyBorder="1" applyAlignment="1">
      <alignment horizontal="center" vertical="center" shrinkToFit="1"/>
    </xf>
    <xf numFmtId="0" fontId="9" fillId="0" borderId="26" xfId="0" applyFont="1" applyFill="1" applyBorder="1" applyAlignment="1">
      <alignment horizontal="center" vertical="center" shrinkToFit="1"/>
    </xf>
    <xf numFmtId="0" fontId="9" fillId="0" borderId="0" xfId="0" applyNumberFormat="1" applyFont="1" applyBorder="1" applyAlignment="1">
      <alignment vertical="center"/>
    </xf>
    <xf numFmtId="0" fontId="17" fillId="0" borderId="0" xfId="0" applyNumberFormat="1" applyFont="1" applyAlignment="1">
      <alignment vertical="center"/>
    </xf>
    <xf numFmtId="0" fontId="9" fillId="0" borderId="0" xfId="0" applyNumberFormat="1" applyFont="1" applyAlignment="1">
      <alignment vertical="center"/>
    </xf>
    <xf numFmtId="0" fontId="9" fillId="0" borderId="45" xfId="0" applyFont="1" applyFill="1" applyBorder="1" applyAlignment="1">
      <alignment horizontal="center" vertical="center" wrapText="1"/>
    </xf>
    <xf numFmtId="0" fontId="18" fillId="0" borderId="0" xfId="0" applyNumberFormat="1" applyFont="1" applyBorder="1" applyAlignment="1">
      <alignment horizontal="left" vertical="center" wrapText="1"/>
    </xf>
    <xf numFmtId="0" fontId="17" fillId="0" borderId="0" xfId="0" applyFont="1">
      <alignment vertical="center"/>
    </xf>
    <xf numFmtId="0" fontId="17" fillId="0" borderId="0" xfId="0" applyFont="1" applyBorder="1" applyAlignment="1">
      <alignment horizontal="center" vertical="center"/>
    </xf>
    <xf numFmtId="0" fontId="9" fillId="0" borderId="0" xfId="0" applyFont="1" applyBorder="1" applyAlignment="1">
      <alignment horizontal="center" vertical="center" shrinkToFit="1"/>
    </xf>
    <xf numFmtId="177" fontId="9" fillId="0" borderId="0" xfId="2" applyNumberFormat="1" applyFont="1" applyFill="1" applyBorder="1" applyAlignment="1">
      <alignment vertical="center" shrinkToFit="1"/>
    </xf>
    <xf numFmtId="0" fontId="9" fillId="0" borderId="17" xfId="0" applyFont="1" applyBorder="1" applyAlignment="1">
      <alignment horizontal="center" vertical="center"/>
    </xf>
    <xf numFmtId="0" fontId="9" fillId="0" borderId="30" xfId="0" applyFont="1" applyBorder="1" applyAlignment="1">
      <alignment horizontal="center" vertical="center" wrapText="1"/>
    </xf>
    <xf numFmtId="0" fontId="9" fillId="0" borderId="29" xfId="0" applyFont="1" applyBorder="1" applyAlignment="1">
      <alignment horizontal="center" vertical="center" wrapText="1"/>
    </xf>
    <xf numFmtId="0" fontId="14" fillId="0" borderId="10" xfId="0" applyFont="1" applyBorder="1" applyAlignment="1">
      <alignment horizontal="center" vertical="center" wrapText="1"/>
    </xf>
    <xf numFmtId="0" fontId="9" fillId="0" borderId="10" xfId="0" applyFont="1" applyBorder="1" applyAlignment="1">
      <alignment horizontal="center" vertical="center"/>
    </xf>
    <xf numFmtId="179" fontId="9" fillId="0" borderId="10" xfId="2" applyNumberFormat="1" applyFont="1" applyFill="1" applyBorder="1" applyAlignment="1">
      <alignment horizontal="right" vertical="center" shrinkToFit="1"/>
    </xf>
    <xf numFmtId="0" fontId="9" fillId="0" borderId="21" xfId="0" applyFont="1" applyFill="1" applyBorder="1" applyAlignment="1">
      <alignment horizontal="center" vertical="center" shrinkToFit="1"/>
    </xf>
    <xf numFmtId="179" fontId="9" fillId="0" borderId="26" xfId="2" applyNumberFormat="1" applyFont="1" applyFill="1" applyBorder="1" applyAlignment="1">
      <alignment horizontal="right" vertical="center" shrinkToFit="1"/>
    </xf>
    <xf numFmtId="177" fontId="9" fillId="0" borderId="32" xfId="2" applyNumberFormat="1" applyFont="1" applyFill="1" applyBorder="1" applyAlignment="1">
      <alignment vertical="center" shrinkToFit="1"/>
    </xf>
    <xf numFmtId="0" fontId="9" fillId="0" borderId="32" xfId="0" applyFont="1" applyFill="1" applyBorder="1" applyAlignment="1">
      <alignment horizontal="center" vertical="center" shrinkToFit="1"/>
    </xf>
    <xf numFmtId="0" fontId="10" fillId="0" borderId="0" xfId="0" applyFont="1" applyAlignment="1">
      <alignment horizontal="center" vertical="center"/>
    </xf>
    <xf numFmtId="0" fontId="9" fillId="0" borderId="33" xfId="0" applyFont="1" applyBorder="1" applyAlignment="1">
      <alignment horizontal="center" vertical="center" shrinkToFit="1"/>
    </xf>
    <xf numFmtId="0" fontId="9" fillId="0" borderId="65" xfId="0" applyFont="1" applyBorder="1" applyAlignment="1">
      <alignment horizontal="center" vertical="center" shrinkToFit="1"/>
    </xf>
    <xf numFmtId="177" fontId="9" fillId="0" borderId="28" xfId="2" applyNumberFormat="1" applyFont="1" applyFill="1" applyBorder="1" applyAlignment="1">
      <alignment vertical="center" shrinkToFit="1"/>
    </xf>
    <xf numFmtId="0" fontId="9" fillId="0" borderId="28" xfId="0" applyFont="1" applyFill="1" applyBorder="1" applyAlignment="1">
      <alignment horizontal="center" vertical="center" shrinkToFit="1"/>
    </xf>
    <xf numFmtId="177" fontId="10" fillId="0" borderId="0" xfId="2" applyNumberFormat="1" applyFont="1" applyFill="1" applyAlignment="1">
      <alignment horizontal="center" vertical="center"/>
    </xf>
    <xf numFmtId="0" fontId="10" fillId="0" borderId="0" xfId="0" applyFont="1" applyFill="1" applyAlignment="1">
      <alignment horizontal="center" vertical="center"/>
    </xf>
    <xf numFmtId="0" fontId="9" fillId="0" borderId="0" xfId="0" applyFont="1" applyAlignment="1">
      <alignment horizontal="left" vertical="center"/>
    </xf>
    <xf numFmtId="0" fontId="10" fillId="0" borderId="16" xfId="0" applyFont="1" applyBorder="1" applyAlignment="1">
      <alignment horizontal="center" vertical="center"/>
    </xf>
    <xf numFmtId="0" fontId="9" fillId="0" borderId="16" xfId="0" applyFont="1" applyBorder="1" applyAlignment="1">
      <alignment horizontal="center" vertical="center" wrapText="1"/>
    </xf>
    <xf numFmtId="0" fontId="9" fillId="0" borderId="24" xfId="0" applyFont="1" applyBorder="1" applyAlignment="1">
      <alignment horizontal="center" vertical="center" wrapText="1"/>
    </xf>
    <xf numFmtId="0" fontId="9" fillId="0" borderId="25" xfId="0" applyFont="1" applyBorder="1" applyAlignment="1">
      <alignment horizontal="center" vertical="center"/>
    </xf>
    <xf numFmtId="0" fontId="9" fillId="0" borderId="24" xfId="0" applyFont="1" applyFill="1" applyBorder="1" applyAlignment="1">
      <alignment horizontal="center" vertical="center"/>
    </xf>
    <xf numFmtId="0" fontId="14" fillId="0" borderId="16" xfId="0" applyFont="1" applyBorder="1" applyAlignment="1">
      <alignment horizontal="right" vertical="center" shrinkToFit="1"/>
    </xf>
    <xf numFmtId="177" fontId="9" fillId="0" borderId="16" xfId="2" applyNumberFormat="1" applyFont="1" applyBorder="1" applyAlignment="1">
      <alignment horizontal="center" vertical="center" shrinkToFit="1"/>
    </xf>
    <xf numFmtId="0" fontId="9" fillId="0" borderId="24" xfId="0" applyFont="1" applyFill="1" applyBorder="1" applyAlignment="1">
      <alignment horizontal="center" vertical="center" shrinkToFit="1"/>
    </xf>
    <xf numFmtId="0" fontId="9" fillId="0" borderId="24" xfId="0" quotePrefix="1" applyFont="1" applyBorder="1" applyAlignment="1">
      <alignment horizontal="center" vertical="center"/>
    </xf>
    <xf numFmtId="0" fontId="9" fillId="0" borderId="17" xfId="0" applyFont="1" applyBorder="1" applyAlignment="1">
      <alignment horizontal="right" vertical="center"/>
    </xf>
    <xf numFmtId="0" fontId="9" fillId="0" borderId="25" xfId="0" applyFont="1" applyBorder="1" applyAlignment="1">
      <alignment horizontal="left" vertical="center"/>
    </xf>
    <xf numFmtId="0" fontId="9" fillId="0" borderId="17" xfId="0" applyFont="1" applyBorder="1">
      <alignment vertical="center"/>
    </xf>
    <xf numFmtId="0" fontId="9" fillId="0" borderId="16" xfId="0" applyFont="1" applyBorder="1">
      <alignment vertical="center"/>
    </xf>
    <xf numFmtId="9" fontId="15" fillId="0" borderId="0" xfId="0" applyNumberFormat="1" applyFont="1" applyBorder="1" applyAlignment="1">
      <alignment horizontal="center" vertical="center"/>
    </xf>
    <xf numFmtId="0" fontId="9" fillId="0" borderId="35" xfId="0" applyFont="1" applyBorder="1">
      <alignment vertical="center"/>
    </xf>
    <xf numFmtId="0" fontId="9" fillId="0" borderId="25" xfId="0" applyFont="1" applyBorder="1">
      <alignment vertical="center"/>
    </xf>
    <xf numFmtId="0" fontId="9" fillId="0" borderId="16" xfId="0" applyFont="1" applyBorder="1" applyAlignment="1">
      <alignment horizontal="right" vertical="center"/>
    </xf>
    <xf numFmtId="0" fontId="14" fillId="0" borderId="36"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50" xfId="0" applyFont="1" applyBorder="1" applyAlignment="1">
      <alignment horizontal="center" vertical="center" wrapText="1"/>
    </xf>
    <xf numFmtId="0" fontId="14" fillId="0" borderId="54" xfId="0" applyFont="1" applyBorder="1" applyAlignment="1">
      <alignment horizontal="center" vertical="center" wrapText="1"/>
    </xf>
    <xf numFmtId="0" fontId="14" fillId="0" borderId="51" xfId="0" applyFont="1" applyBorder="1" applyAlignment="1">
      <alignment horizontal="center" vertical="center" wrapText="1"/>
    </xf>
    <xf numFmtId="0" fontId="14" fillId="0" borderId="27" xfId="0" applyFont="1" applyBorder="1" applyAlignment="1">
      <alignment horizontal="center" vertical="center" wrapText="1"/>
    </xf>
    <xf numFmtId="0" fontId="14" fillId="0" borderId="15"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20"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59" xfId="0" applyFont="1" applyBorder="1" applyAlignment="1">
      <alignment horizontal="center" vertical="center" wrapText="1"/>
    </xf>
    <xf numFmtId="0" fontId="14" fillId="0" borderId="52" xfId="0" applyFont="1" applyBorder="1" applyAlignment="1">
      <alignment horizontal="center" vertical="center" wrapText="1"/>
    </xf>
    <xf numFmtId="177" fontId="9" fillId="0" borderId="41" xfId="2" applyNumberFormat="1" applyFont="1" applyFill="1" applyBorder="1" applyAlignment="1">
      <alignment vertical="center" shrinkToFit="1"/>
    </xf>
    <xf numFmtId="178" fontId="9" fillId="0" borderId="66" xfId="2" applyNumberFormat="1" applyFont="1" applyBorder="1" applyAlignment="1">
      <alignment vertical="center" shrinkToFit="1"/>
    </xf>
    <xf numFmtId="181" fontId="9" fillId="0" borderId="0" xfId="0" applyNumberFormat="1" applyFont="1" applyFill="1" applyBorder="1" applyAlignment="1">
      <alignment vertical="center"/>
    </xf>
    <xf numFmtId="0" fontId="9" fillId="0" borderId="0" xfId="0" applyNumberFormat="1" applyFont="1" applyFill="1" applyBorder="1" applyAlignment="1">
      <alignment vertical="center"/>
    </xf>
    <xf numFmtId="0" fontId="9" fillId="3" borderId="17" xfId="0" applyFont="1" applyFill="1" applyBorder="1">
      <alignment vertical="center"/>
    </xf>
    <xf numFmtId="0" fontId="9" fillId="3" borderId="16" xfId="0" applyFont="1" applyFill="1" applyBorder="1">
      <alignment vertical="center"/>
    </xf>
    <xf numFmtId="0" fontId="9" fillId="3" borderId="34" xfId="0" applyFont="1" applyFill="1" applyBorder="1">
      <alignment vertical="center"/>
    </xf>
    <xf numFmtId="0" fontId="10" fillId="3" borderId="16" xfId="0" applyFont="1" applyFill="1" applyBorder="1" applyAlignment="1">
      <alignment horizontal="center" vertical="center"/>
    </xf>
    <xf numFmtId="0" fontId="9" fillId="3" borderId="16" xfId="0" applyFont="1" applyFill="1" applyBorder="1" applyAlignment="1">
      <alignment horizontal="center" vertical="center"/>
    </xf>
    <xf numFmtId="0" fontId="9" fillId="3" borderId="25" xfId="0" applyFont="1" applyFill="1" applyBorder="1" applyAlignment="1">
      <alignment vertical="center"/>
    </xf>
    <xf numFmtId="0" fontId="9" fillId="3" borderId="24" xfId="0" applyFont="1" applyFill="1" applyBorder="1">
      <alignment vertical="center"/>
    </xf>
    <xf numFmtId="0" fontId="9" fillId="3" borderId="35" xfId="0" applyFont="1" applyFill="1" applyBorder="1">
      <alignment vertical="center"/>
    </xf>
    <xf numFmtId="0" fontId="9" fillId="3" borderId="25" xfId="0" applyFont="1" applyFill="1" applyBorder="1">
      <alignment vertical="center"/>
    </xf>
    <xf numFmtId="0" fontId="9" fillId="3" borderId="24" xfId="0" applyFont="1" applyFill="1" applyBorder="1" applyAlignment="1">
      <alignment horizontal="center" vertical="center"/>
    </xf>
    <xf numFmtId="0" fontId="9" fillId="3" borderId="24" xfId="0" applyFont="1" applyFill="1" applyBorder="1" applyAlignment="1">
      <alignment horizontal="center" vertical="center"/>
    </xf>
    <xf numFmtId="0" fontId="9" fillId="3" borderId="25" xfId="0" applyFont="1" applyFill="1" applyBorder="1" applyAlignment="1">
      <alignment horizontal="center" vertical="center"/>
    </xf>
    <xf numFmtId="0" fontId="9" fillId="0" borderId="37" xfId="0" applyFont="1" applyBorder="1">
      <alignment vertical="center"/>
    </xf>
    <xf numFmtId="0" fontId="9" fillId="0" borderId="38" xfId="0" applyFont="1" applyBorder="1">
      <alignment vertical="center"/>
    </xf>
    <xf numFmtId="0" fontId="9" fillId="0" borderId="67" xfId="0" applyFont="1" applyBorder="1">
      <alignment vertical="center"/>
    </xf>
    <xf numFmtId="0" fontId="9" fillId="0" borderId="68" xfId="0" applyFont="1" applyBorder="1">
      <alignment vertical="center"/>
    </xf>
    <xf numFmtId="0" fontId="9" fillId="0" borderId="54" xfId="0" applyFont="1" applyBorder="1">
      <alignment vertical="center"/>
    </xf>
    <xf numFmtId="0" fontId="9" fillId="0" borderId="50" xfId="0" applyFont="1" applyBorder="1">
      <alignment vertical="center"/>
    </xf>
    <xf numFmtId="38" fontId="9" fillId="0" borderId="16" xfId="2" applyFont="1" applyFill="1" applyBorder="1" applyAlignment="1">
      <alignment horizontal="center" vertical="center"/>
    </xf>
    <xf numFmtId="0" fontId="10" fillId="0" borderId="0" xfId="0" applyFont="1" applyBorder="1" applyAlignment="1">
      <alignment horizontal="center" vertical="center"/>
    </xf>
    <xf numFmtId="0" fontId="9" fillId="0" borderId="17" xfId="0" applyFont="1" applyFill="1" applyBorder="1">
      <alignment vertical="center"/>
    </xf>
    <xf numFmtId="0" fontId="9" fillId="0" borderId="16" xfId="0" applyFont="1" applyFill="1" applyBorder="1">
      <alignment vertical="center"/>
    </xf>
    <xf numFmtId="0" fontId="9" fillId="0" borderId="34" xfId="0" applyFont="1" applyFill="1" applyBorder="1">
      <alignment vertical="center"/>
    </xf>
    <xf numFmtId="0" fontId="9" fillId="0" borderId="25" xfId="0" applyFont="1" applyFill="1" applyBorder="1">
      <alignment vertical="center"/>
    </xf>
    <xf numFmtId="0" fontId="9" fillId="0" borderId="24" xfId="0" applyFont="1" applyFill="1" applyBorder="1">
      <alignment vertical="center"/>
    </xf>
    <xf numFmtId="0" fontId="9" fillId="0" borderId="35" xfId="0" applyFont="1" applyFill="1" applyBorder="1">
      <alignment vertical="center"/>
    </xf>
    <xf numFmtId="0" fontId="9" fillId="3" borderId="17" xfId="0" applyFont="1" applyFill="1" applyBorder="1" applyAlignment="1">
      <alignment horizontal="left" vertical="center"/>
    </xf>
    <xf numFmtId="0" fontId="14" fillId="3" borderId="16" xfId="0" applyFont="1" applyFill="1" applyBorder="1" applyAlignment="1">
      <alignment horizontal="right" vertical="center" shrinkToFit="1"/>
    </xf>
    <xf numFmtId="0" fontId="10" fillId="3" borderId="17" xfId="0" applyFont="1" applyFill="1" applyBorder="1" applyAlignment="1">
      <alignment horizontal="center" vertical="center"/>
    </xf>
    <xf numFmtId="177" fontId="9" fillId="3" borderId="16" xfId="2" applyNumberFormat="1" applyFont="1" applyFill="1" applyBorder="1" applyAlignment="1">
      <alignment horizontal="center" vertical="center" shrinkToFit="1"/>
    </xf>
    <xf numFmtId="0" fontId="9" fillId="3" borderId="24" xfId="0" applyFont="1" applyFill="1" applyBorder="1" applyAlignment="1">
      <alignment horizontal="center" vertical="center" wrapText="1"/>
    </xf>
    <xf numFmtId="0" fontId="9" fillId="3" borderId="24" xfId="0" applyFont="1" applyFill="1" applyBorder="1" applyAlignment="1">
      <alignment horizontal="center" vertical="center" shrinkToFit="1"/>
    </xf>
    <xf numFmtId="177" fontId="9" fillId="0" borderId="10" xfId="2" applyNumberFormat="1" applyFont="1" applyFill="1" applyBorder="1" applyAlignment="1">
      <alignment horizontal="right" vertical="center" shrinkToFit="1"/>
    </xf>
    <xf numFmtId="0" fontId="9" fillId="0" borderId="21" xfId="0" applyFont="1" applyFill="1" applyBorder="1" applyAlignment="1">
      <alignment horizontal="center" vertical="center" shrinkToFit="1"/>
    </xf>
    <xf numFmtId="0" fontId="9" fillId="0" borderId="50" xfId="0" applyFont="1" applyFill="1" applyBorder="1" applyAlignment="1">
      <alignment horizontal="center" vertical="center" shrinkToFit="1"/>
    </xf>
    <xf numFmtId="0" fontId="9" fillId="0" borderId="32" xfId="0" applyFont="1" applyBorder="1" applyAlignment="1">
      <alignment horizontal="center" vertical="center" shrinkToFit="1"/>
    </xf>
    <xf numFmtId="0" fontId="9" fillId="0" borderId="10" xfId="0" applyFont="1" applyFill="1" applyBorder="1" applyAlignment="1">
      <alignment horizontal="center" vertical="center" shrinkToFit="1"/>
    </xf>
    <xf numFmtId="0" fontId="9" fillId="0" borderId="55" xfId="0" applyFont="1" applyFill="1" applyBorder="1" applyAlignment="1">
      <alignment horizontal="center" vertical="center" shrinkToFit="1"/>
    </xf>
    <xf numFmtId="177" fontId="9" fillId="0" borderId="55" xfId="2" applyNumberFormat="1" applyFont="1" applyFill="1" applyBorder="1" applyAlignment="1">
      <alignment horizontal="right" vertical="center" shrinkToFit="1"/>
    </xf>
    <xf numFmtId="177" fontId="9" fillId="0" borderId="30" xfId="2" applyNumberFormat="1" applyFont="1" applyBorder="1" applyAlignment="1">
      <alignment vertical="center" shrinkToFit="1"/>
    </xf>
    <xf numFmtId="178" fontId="9" fillId="0" borderId="23" xfId="2" applyNumberFormat="1" applyFont="1" applyBorder="1" applyAlignment="1">
      <alignment vertical="center" shrinkToFit="1"/>
    </xf>
    <xf numFmtId="0" fontId="9" fillId="0" borderId="36" xfId="0" applyFont="1" applyFill="1" applyBorder="1" applyAlignment="1">
      <alignment horizontal="center" vertical="center" shrinkToFit="1"/>
    </xf>
    <xf numFmtId="0" fontId="9" fillId="0" borderId="49" xfId="0" applyFont="1" applyBorder="1" applyAlignment="1">
      <alignment vertical="center"/>
    </xf>
    <xf numFmtId="177" fontId="9" fillId="0" borderId="10" xfId="2" applyNumberFormat="1" applyFont="1" applyFill="1" applyBorder="1" applyAlignment="1">
      <alignment horizontal="right" vertical="center" shrinkToFit="1"/>
    </xf>
    <xf numFmtId="177" fontId="9" fillId="0" borderId="26" xfId="2" applyNumberFormat="1" applyFont="1" applyFill="1" applyBorder="1" applyAlignment="1">
      <alignment horizontal="right" vertical="center" shrinkToFit="1"/>
    </xf>
    <xf numFmtId="0" fontId="9" fillId="0" borderId="32" xfId="0" applyFont="1" applyBorder="1" applyAlignment="1">
      <alignment horizontal="center" vertical="center" shrinkToFit="1"/>
    </xf>
    <xf numFmtId="177" fontId="9" fillId="0" borderId="36" xfId="2" applyNumberFormat="1" applyFont="1" applyFill="1" applyBorder="1" applyAlignment="1">
      <alignment horizontal="right" vertical="center" shrinkToFit="1"/>
    </xf>
    <xf numFmtId="177" fontId="9" fillId="0" borderId="10" xfId="2" applyNumberFormat="1" applyFont="1" applyFill="1" applyBorder="1" applyAlignment="1">
      <alignment horizontal="right" vertical="center" shrinkToFit="1"/>
    </xf>
    <xf numFmtId="0" fontId="14" fillId="0" borderId="11" xfId="0" applyFont="1" applyBorder="1" applyAlignment="1">
      <alignment horizontal="center" vertical="center" wrapText="1"/>
    </xf>
    <xf numFmtId="0" fontId="14" fillId="0" borderId="27" xfId="0" applyFont="1" applyBorder="1" applyAlignment="1">
      <alignment horizontal="center" vertical="center" wrapText="1"/>
    </xf>
    <xf numFmtId="0" fontId="9" fillId="0" borderId="79" xfId="0" applyFont="1" applyFill="1" applyBorder="1" applyAlignment="1">
      <alignment horizontal="center" vertical="center" shrinkToFit="1"/>
    </xf>
    <xf numFmtId="0" fontId="9" fillId="0" borderId="10" xfId="0" applyFont="1" applyFill="1" applyBorder="1" applyAlignment="1">
      <alignment horizontal="center" vertical="center" shrinkToFit="1"/>
    </xf>
    <xf numFmtId="0" fontId="9" fillId="0" borderId="26" xfId="0" applyFont="1" applyFill="1" applyBorder="1" applyAlignment="1">
      <alignment horizontal="center" vertical="center" shrinkToFit="1"/>
    </xf>
    <xf numFmtId="0" fontId="9" fillId="0" borderId="60" xfId="0" applyFont="1" applyBorder="1" applyAlignment="1">
      <alignment horizontal="center" vertical="center" shrinkToFit="1"/>
    </xf>
    <xf numFmtId="0" fontId="9" fillId="0" borderId="59" xfId="0" applyFont="1" applyBorder="1" applyAlignment="1">
      <alignment horizontal="center" vertical="center" shrinkToFit="1"/>
    </xf>
    <xf numFmtId="177" fontId="9" fillId="0" borderId="57" xfId="2" applyNumberFormat="1" applyFont="1" applyFill="1" applyBorder="1" applyAlignment="1">
      <alignment horizontal="right" vertical="center" shrinkToFit="1"/>
    </xf>
    <xf numFmtId="177" fontId="9" fillId="0" borderId="57" xfId="2" applyNumberFormat="1" applyFont="1" applyFill="1" applyBorder="1" applyAlignment="1">
      <alignment vertical="center" shrinkToFit="1"/>
    </xf>
    <xf numFmtId="177" fontId="9" fillId="0" borderId="36" xfId="2" applyNumberFormat="1" applyFont="1" applyBorder="1" applyAlignment="1">
      <alignment horizontal="right" vertical="center" shrinkToFit="1"/>
    </xf>
    <xf numFmtId="177" fontId="9" fillId="0" borderId="26" xfId="2" applyNumberFormat="1" applyFont="1" applyBorder="1" applyAlignment="1">
      <alignment horizontal="right" vertical="center" shrinkToFit="1"/>
    </xf>
    <xf numFmtId="177" fontId="9" fillId="0" borderId="32" xfId="2" applyNumberFormat="1" applyFont="1" applyBorder="1" applyAlignment="1">
      <alignment horizontal="right" vertical="center" shrinkToFit="1"/>
    </xf>
    <xf numFmtId="0" fontId="9" fillId="0" borderId="0" xfId="5" applyNumberFormat="1" applyFont="1" applyBorder="1" applyAlignment="1">
      <alignment vertical="center"/>
    </xf>
    <xf numFmtId="0" fontId="9" fillId="0" borderId="0" xfId="5" applyFont="1" applyAlignment="1">
      <alignment vertical="center"/>
    </xf>
    <xf numFmtId="0" fontId="9" fillId="3" borderId="6" xfId="0" applyFont="1" applyFill="1" applyBorder="1" applyAlignment="1">
      <alignment horizontal="center" vertical="center" shrinkToFit="1"/>
    </xf>
    <xf numFmtId="0" fontId="9" fillId="3" borderId="8" xfId="0" applyFont="1" applyFill="1" applyBorder="1" applyAlignment="1">
      <alignment horizontal="center" vertical="center" shrinkToFit="1"/>
    </xf>
    <xf numFmtId="185" fontId="9" fillId="3" borderId="8" xfId="2" applyNumberFormat="1" applyFont="1" applyFill="1" applyBorder="1" applyAlignment="1">
      <alignment vertical="center" shrinkToFit="1"/>
    </xf>
    <xf numFmtId="0" fontId="7" fillId="0" borderId="0" xfId="4" applyFont="1" applyAlignment="1">
      <alignment horizontal="justify" vertical="center"/>
    </xf>
    <xf numFmtId="0" fontId="4" fillId="0" borderId="0" xfId="4"/>
    <xf numFmtId="0" fontId="25" fillId="0" borderId="0" xfId="4" applyFont="1" applyAlignment="1">
      <alignment horizontal="center" vertical="center"/>
    </xf>
    <xf numFmtId="0" fontId="27" fillId="0" borderId="34" xfId="4" applyFont="1" applyBorder="1" applyAlignment="1">
      <alignment horizontal="center" vertical="center" wrapText="1"/>
    </xf>
    <xf numFmtId="0" fontId="27" fillId="0" borderId="35" xfId="4" applyFont="1" applyBorder="1" applyAlignment="1">
      <alignment horizontal="center" vertical="center" wrapText="1"/>
    </xf>
    <xf numFmtId="0" fontId="27" fillId="0" borderId="73" xfId="4" applyFont="1" applyBorder="1" applyAlignment="1">
      <alignment horizontal="center" vertical="center" wrapText="1"/>
    </xf>
    <xf numFmtId="0" fontId="25" fillId="0" borderId="35" xfId="4" applyFont="1" applyBorder="1" applyAlignment="1">
      <alignment horizontal="center" vertical="center" wrapText="1"/>
    </xf>
    <xf numFmtId="0" fontId="25" fillId="0" borderId="73" xfId="4" applyFont="1" applyBorder="1" applyAlignment="1">
      <alignment horizontal="center" vertical="center" wrapText="1"/>
    </xf>
    <xf numFmtId="0" fontId="27" fillId="0" borderId="0" xfId="4" applyFont="1" applyAlignment="1">
      <alignment horizontal="left" vertical="center"/>
    </xf>
    <xf numFmtId="0" fontId="25" fillId="0" borderId="0" xfId="4" applyFont="1" applyAlignment="1">
      <alignment horizontal="justify" vertical="center"/>
    </xf>
    <xf numFmtId="0" fontId="25" fillId="0" borderId="0" xfId="4" applyFont="1" applyAlignment="1">
      <alignment horizontal="left" vertical="center"/>
    </xf>
    <xf numFmtId="0" fontId="27" fillId="0" borderId="0" xfId="4" applyFont="1" applyAlignment="1">
      <alignment horizontal="justify" vertical="center"/>
    </xf>
    <xf numFmtId="0" fontId="9" fillId="4" borderId="19" xfId="0" applyFont="1" applyFill="1" applyBorder="1" applyAlignment="1">
      <alignment horizontal="center" vertical="center" shrinkToFit="1"/>
    </xf>
    <xf numFmtId="0" fontId="9" fillId="4" borderId="49" xfId="0" applyFont="1" applyFill="1" applyBorder="1" applyAlignment="1">
      <alignment vertical="center" shrinkToFit="1"/>
    </xf>
    <xf numFmtId="0" fontId="9" fillId="4" borderId="3" xfId="0" applyFont="1" applyFill="1" applyBorder="1" applyAlignment="1">
      <alignment horizontal="center" vertical="center" shrinkToFit="1"/>
    </xf>
    <xf numFmtId="0" fontId="9" fillId="4" borderId="20" xfId="0" applyFont="1" applyFill="1" applyBorder="1" applyAlignment="1">
      <alignment vertical="center" shrinkToFit="1"/>
    </xf>
    <xf numFmtId="0" fontId="9" fillId="4" borderId="62" xfId="0" applyFont="1" applyFill="1" applyBorder="1" applyAlignment="1">
      <alignment vertical="center" shrinkToFit="1"/>
    </xf>
    <xf numFmtId="0" fontId="9" fillId="4" borderId="31" xfId="0" applyFont="1" applyFill="1" applyBorder="1" applyAlignment="1">
      <alignment horizontal="center" vertical="center" shrinkToFit="1"/>
    </xf>
    <xf numFmtId="0" fontId="9" fillId="4" borderId="58" xfId="0" applyFont="1" applyFill="1" applyBorder="1" applyAlignment="1">
      <alignment vertical="center" shrinkToFit="1"/>
    </xf>
    <xf numFmtId="0" fontId="9" fillId="4" borderId="63" xfId="0" applyFont="1" applyFill="1" applyBorder="1" applyAlignment="1">
      <alignment horizontal="center" vertical="center" shrinkToFit="1"/>
    </xf>
    <xf numFmtId="0" fontId="9" fillId="4" borderId="53" xfId="0" applyFont="1" applyFill="1" applyBorder="1" applyAlignment="1">
      <alignment horizontal="center" vertical="center" shrinkToFit="1"/>
    </xf>
    <xf numFmtId="0" fontId="9" fillId="4" borderId="19" xfId="0" applyFont="1" applyFill="1" applyBorder="1" applyAlignment="1">
      <alignment vertical="center" shrinkToFit="1"/>
    </xf>
    <xf numFmtId="0" fontId="9" fillId="4" borderId="23" xfId="0" applyFont="1" applyFill="1" applyBorder="1" applyAlignment="1">
      <alignment vertical="center" shrinkToFit="1"/>
    </xf>
    <xf numFmtId="0" fontId="9" fillId="4" borderId="3" xfId="0" applyFont="1" applyFill="1" applyBorder="1" applyAlignment="1">
      <alignment vertical="center" shrinkToFit="1"/>
    </xf>
    <xf numFmtId="0" fontId="9" fillId="4" borderId="31" xfId="0" applyFont="1" applyFill="1" applyBorder="1" applyAlignment="1">
      <alignment vertical="center" shrinkToFit="1"/>
    </xf>
    <xf numFmtId="0" fontId="9" fillId="4" borderId="10" xfId="0" applyFont="1" applyFill="1" applyBorder="1">
      <alignment vertical="center"/>
    </xf>
    <xf numFmtId="0" fontId="9" fillId="0" borderId="10" xfId="0" applyFont="1" applyBorder="1">
      <alignment vertical="center"/>
    </xf>
    <xf numFmtId="177" fontId="9" fillId="5" borderId="50" xfId="2" applyNumberFormat="1" applyFont="1" applyFill="1" applyBorder="1" applyAlignment="1">
      <alignment horizontal="right" vertical="center" shrinkToFit="1"/>
    </xf>
    <xf numFmtId="177" fontId="9" fillId="5" borderId="14" xfId="2" applyNumberFormat="1" applyFont="1" applyFill="1" applyBorder="1" applyAlignment="1">
      <alignment horizontal="right" vertical="center" shrinkToFit="1"/>
    </xf>
    <xf numFmtId="177" fontId="9" fillId="5" borderId="57" xfId="2" applyNumberFormat="1" applyFont="1" applyFill="1" applyBorder="1" applyAlignment="1">
      <alignment vertical="center" shrinkToFit="1"/>
    </xf>
    <xf numFmtId="177" fontId="9" fillId="5" borderId="36" xfId="2" applyNumberFormat="1" applyFont="1" applyFill="1" applyBorder="1" applyAlignment="1">
      <alignment vertical="center" shrinkToFit="1"/>
    </xf>
    <xf numFmtId="0" fontId="9" fillId="5" borderId="36" xfId="0" applyFont="1" applyFill="1" applyBorder="1" applyAlignment="1">
      <alignment vertical="center" shrinkToFit="1"/>
    </xf>
    <xf numFmtId="38" fontId="9" fillId="5" borderId="10" xfId="2" applyNumberFormat="1" applyFont="1" applyFill="1" applyBorder="1" applyAlignment="1">
      <alignment vertical="center" shrinkToFit="1"/>
    </xf>
    <xf numFmtId="0" fontId="9" fillId="5" borderId="10" xfId="0" applyFont="1" applyFill="1" applyBorder="1" applyAlignment="1">
      <alignment vertical="center" shrinkToFit="1"/>
    </xf>
    <xf numFmtId="38" fontId="9" fillId="5" borderId="26" xfId="2" applyNumberFormat="1" applyFont="1" applyFill="1" applyBorder="1" applyAlignment="1">
      <alignment vertical="center" shrinkToFit="1"/>
    </xf>
    <xf numFmtId="0" fontId="9" fillId="5" borderId="26" xfId="0" applyFont="1" applyFill="1" applyBorder="1" applyAlignment="1">
      <alignment vertical="center" shrinkToFit="1"/>
    </xf>
    <xf numFmtId="177" fontId="9" fillId="5" borderId="10" xfId="2" applyNumberFormat="1" applyFont="1" applyFill="1" applyBorder="1" applyAlignment="1">
      <alignment vertical="center" shrinkToFit="1"/>
    </xf>
    <xf numFmtId="177" fontId="9" fillId="5" borderId="26" xfId="2" applyNumberFormat="1" applyFont="1" applyFill="1" applyBorder="1" applyAlignment="1">
      <alignment vertical="center" shrinkToFit="1"/>
    </xf>
    <xf numFmtId="0" fontId="9" fillId="5" borderId="49" xfId="0" applyFont="1" applyFill="1" applyBorder="1" applyAlignment="1">
      <alignment vertical="center" shrinkToFit="1"/>
    </xf>
    <xf numFmtId="0" fontId="9" fillId="5" borderId="71" xfId="0" applyFont="1" applyFill="1" applyBorder="1" applyAlignment="1">
      <alignment vertical="center" shrinkToFit="1"/>
    </xf>
    <xf numFmtId="177" fontId="9" fillId="5" borderId="50" xfId="2" applyNumberFormat="1" applyFont="1" applyFill="1" applyBorder="1" applyAlignment="1">
      <alignment horizontal="center" vertical="center" shrinkToFit="1"/>
    </xf>
    <xf numFmtId="177" fontId="9" fillId="5" borderId="55" xfId="2" applyNumberFormat="1" applyFont="1" applyFill="1" applyBorder="1" applyAlignment="1">
      <alignment vertical="center" shrinkToFit="1"/>
    </xf>
    <xf numFmtId="177" fontId="9" fillId="5" borderId="14" xfId="2" applyNumberFormat="1" applyFont="1" applyFill="1" applyBorder="1" applyAlignment="1">
      <alignment vertical="center" shrinkToFit="1"/>
    </xf>
    <xf numFmtId="177" fontId="9" fillId="5" borderId="30" xfId="2" applyNumberFormat="1" applyFont="1" applyFill="1" applyBorder="1" applyAlignment="1">
      <alignment vertical="center" shrinkToFit="1"/>
    </xf>
    <xf numFmtId="0" fontId="9" fillId="5" borderId="30" xfId="0" applyFont="1" applyFill="1" applyBorder="1" applyAlignment="1">
      <alignment vertical="center" shrinkToFit="1"/>
    </xf>
    <xf numFmtId="38" fontId="9" fillId="5" borderId="36" xfId="2" applyNumberFormat="1" applyFont="1" applyFill="1" applyBorder="1" applyAlignment="1">
      <alignment vertical="center" shrinkToFit="1"/>
    </xf>
    <xf numFmtId="38" fontId="9" fillId="5" borderId="30" xfId="2" applyNumberFormat="1" applyFont="1" applyFill="1" applyBorder="1" applyAlignment="1">
      <alignment vertical="center" shrinkToFit="1"/>
    </xf>
    <xf numFmtId="177" fontId="9" fillId="0" borderId="30" xfId="2" applyNumberFormat="1" applyFont="1" applyFill="1" applyBorder="1" applyAlignment="1">
      <alignment vertical="center" shrinkToFit="1"/>
    </xf>
    <xf numFmtId="0" fontId="9" fillId="5" borderId="10" xfId="0" applyFont="1" applyFill="1" applyBorder="1">
      <alignment vertical="center"/>
    </xf>
    <xf numFmtId="0" fontId="17" fillId="0" borderId="0" xfId="0" applyNumberFormat="1" applyFont="1" applyFill="1" applyAlignment="1">
      <alignment vertical="center"/>
    </xf>
    <xf numFmtId="0" fontId="18" fillId="0" borderId="0" xfId="0" applyNumberFormat="1" applyFont="1" applyFill="1" applyBorder="1" applyAlignment="1">
      <alignment horizontal="left" vertical="center" wrapText="1"/>
    </xf>
    <xf numFmtId="0" fontId="10" fillId="0" borderId="0" xfId="0" applyFont="1" applyFill="1">
      <alignment vertical="center"/>
    </xf>
    <xf numFmtId="0" fontId="9" fillId="0" borderId="0" xfId="0" applyNumberFormat="1" applyFont="1" applyFill="1" applyAlignment="1">
      <alignment vertical="center"/>
    </xf>
    <xf numFmtId="0" fontId="21" fillId="0" borderId="0" xfId="5" applyNumberFormat="1" applyFont="1" applyFill="1" applyBorder="1" applyAlignment="1">
      <alignment vertical="center"/>
    </xf>
    <xf numFmtId="0" fontId="9" fillId="5" borderId="0" xfId="0" applyNumberFormat="1" applyFont="1" applyFill="1" applyAlignment="1">
      <alignment vertical="center"/>
    </xf>
    <xf numFmtId="0" fontId="17" fillId="5" borderId="0" xfId="0" applyNumberFormat="1" applyFont="1" applyFill="1" applyAlignment="1">
      <alignment vertical="center"/>
    </xf>
    <xf numFmtId="38" fontId="9" fillId="5" borderId="10" xfId="2" applyFont="1" applyFill="1" applyBorder="1" applyAlignment="1">
      <alignment vertical="center" shrinkToFit="1"/>
    </xf>
    <xf numFmtId="38" fontId="9" fillId="5" borderId="21" xfId="2" applyFont="1" applyFill="1" applyBorder="1" applyAlignment="1">
      <alignment vertical="center" shrinkToFit="1"/>
    </xf>
    <xf numFmtId="38" fontId="9" fillId="5" borderId="26" xfId="2" applyFont="1" applyFill="1" applyBorder="1" applyAlignment="1">
      <alignment vertical="center" shrinkToFit="1"/>
    </xf>
    <xf numFmtId="177" fontId="9" fillId="5" borderId="21" xfId="2" applyNumberFormat="1" applyFont="1" applyFill="1" applyBorder="1" applyAlignment="1">
      <alignment vertical="center" shrinkToFit="1"/>
    </xf>
    <xf numFmtId="177" fontId="9" fillId="5" borderId="79" xfId="2" applyNumberFormat="1" applyFont="1" applyFill="1" applyBorder="1" applyAlignment="1">
      <alignment vertical="center" shrinkToFit="1"/>
    </xf>
    <xf numFmtId="0" fontId="9" fillId="5" borderId="42" xfId="0" applyFont="1" applyFill="1" applyBorder="1" applyAlignment="1">
      <alignment horizontal="center" vertical="center" shrinkToFit="1"/>
    </xf>
    <xf numFmtId="0" fontId="9" fillId="5" borderId="43" xfId="0" applyFont="1" applyFill="1" applyBorder="1" applyAlignment="1">
      <alignment horizontal="center" vertical="center" shrinkToFit="1"/>
    </xf>
    <xf numFmtId="0" fontId="9" fillId="5" borderId="44" xfId="0" applyFont="1" applyFill="1" applyBorder="1" applyAlignment="1">
      <alignment horizontal="center" vertical="center" shrinkToFit="1"/>
    </xf>
    <xf numFmtId="0" fontId="9" fillId="5" borderId="3" xfId="0" applyFont="1" applyFill="1" applyBorder="1" applyAlignment="1">
      <alignment horizontal="center" vertical="center" shrinkToFit="1"/>
    </xf>
    <xf numFmtId="0" fontId="9" fillId="5" borderId="11" xfId="0" applyFont="1" applyFill="1" applyBorder="1" applyAlignment="1">
      <alignment horizontal="center" vertical="center" shrinkToFit="1"/>
    </xf>
    <xf numFmtId="0" fontId="9" fillId="5" borderId="76" xfId="0" applyFont="1" applyFill="1" applyBorder="1" applyAlignment="1">
      <alignment horizontal="center" vertical="center" shrinkToFit="1"/>
    </xf>
    <xf numFmtId="0" fontId="9" fillId="5" borderId="83" xfId="0" applyFont="1" applyFill="1" applyBorder="1" applyAlignment="1">
      <alignment horizontal="center" vertical="center" shrinkToFit="1"/>
    </xf>
    <xf numFmtId="0" fontId="9" fillId="5" borderId="31" xfId="0" applyFont="1" applyFill="1" applyBorder="1" applyAlignment="1">
      <alignment horizontal="center" vertical="center" shrinkToFit="1"/>
    </xf>
    <xf numFmtId="179" fontId="9" fillId="0" borderId="36" xfId="2" applyNumberFormat="1" applyFont="1" applyFill="1" applyBorder="1" applyAlignment="1">
      <alignment horizontal="right" vertical="center" shrinkToFit="1"/>
    </xf>
    <xf numFmtId="0" fontId="9" fillId="0" borderId="10" xfId="0" applyFont="1" applyFill="1" applyBorder="1" applyAlignment="1">
      <alignment horizontal="center" vertical="center" wrapText="1"/>
    </xf>
    <xf numFmtId="0" fontId="14" fillId="0" borderId="10" xfId="0" applyFont="1" applyFill="1" applyBorder="1" applyAlignment="1">
      <alignment horizontal="center" vertical="center" wrapText="1"/>
    </xf>
    <xf numFmtId="178" fontId="10" fillId="0" borderId="24" xfId="2" applyNumberFormat="1" applyFont="1" applyFill="1" applyBorder="1" applyAlignment="1">
      <alignment horizontal="center" vertical="center"/>
    </xf>
    <xf numFmtId="178" fontId="10" fillId="0" borderId="0" xfId="2" applyNumberFormat="1" applyFont="1" applyFill="1" applyBorder="1" applyAlignment="1">
      <alignment horizontal="center" vertical="center"/>
    </xf>
    <xf numFmtId="0" fontId="9" fillId="0" borderId="6" xfId="0" applyFont="1" applyBorder="1">
      <alignment vertical="center"/>
    </xf>
    <xf numFmtId="0" fontId="9" fillId="0" borderId="8" xfId="0" applyFont="1" applyBorder="1" applyAlignment="1">
      <alignment horizontal="center" vertical="center"/>
    </xf>
    <xf numFmtId="177" fontId="10" fillId="0" borderId="8" xfId="2" applyNumberFormat="1" applyFont="1" applyFill="1" applyBorder="1" applyAlignment="1">
      <alignment horizontal="right" vertical="center"/>
    </xf>
    <xf numFmtId="0" fontId="10" fillId="0" borderId="8" xfId="0" applyFont="1" applyFill="1" applyBorder="1" applyAlignment="1">
      <alignment horizontal="center" vertical="center"/>
    </xf>
    <xf numFmtId="177" fontId="10" fillId="0" borderId="8" xfId="2" applyNumberFormat="1" applyFont="1" applyFill="1" applyBorder="1" applyAlignment="1">
      <alignment horizontal="center" vertical="center"/>
    </xf>
    <xf numFmtId="0" fontId="10" fillId="0" borderId="8" xfId="0" applyFont="1" applyBorder="1" applyAlignment="1">
      <alignment horizontal="center" vertical="center"/>
    </xf>
    <xf numFmtId="0" fontId="9" fillId="0" borderId="60" xfId="0" applyFont="1" applyBorder="1" applyAlignment="1">
      <alignment horizontal="center" vertical="center" shrinkToFit="1"/>
    </xf>
    <xf numFmtId="181" fontId="9" fillId="5" borderId="10" xfId="1" applyNumberFormat="1" applyFont="1" applyFill="1" applyBorder="1" applyAlignment="1">
      <alignment vertical="center" shrinkToFit="1"/>
    </xf>
    <xf numFmtId="181" fontId="9" fillId="5" borderId="26" xfId="1" applyNumberFormat="1" applyFont="1" applyFill="1" applyBorder="1" applyAlignment="1">
      <alignment vertical="center" shrinkToFit="1"/>
    </xf>
    <xf numFmtId="0" fontId="9" fillId="4" borderId="10" xfId="0" applyFont="1" applyFill="1" applyBorder="1" applyAlignment="1">
      <alignment horizontal="center" vertical="center" shrinkToFit="1"/>
    </xf>
    <xf numFmtId="0" fontId="9" fillId="4" borderId="26" xfId="0" applyFont="1" applyFill="1" applyBorder="1" applyAlignment="1">
      <alignment horizontal="center" vertical="center" shrinkToFit="1"/>
    </xf>
    <xf numFmtId="0" fontId="9" fillId="5" borderId="53" xfId="0" applyFont="1" applyFill="1" applyBorder="1" applyAlignment="1">
      <alignment horizontal="center" vertical="center" shrinkToFit="1"/>
    </xf>
    <xf numFmtId="181" fontId="9" fillId="5" borderId="36" xfId="1" applyNumberFormat="1" applyFont="1" applyFill="1" applyBorder="1" applyAlignment="1">
      <alignment vertical="center" shrinkToFit="1"/>
    </xf>
    <xf numFmtId="0" fontId="28" fillId="0" borderId="10" xfId="0" applyFont="1" applyBorder="1" applyAlignment="1">
      <alignment horizontal="center" vertical="center" wrapText="1"/>
    </xf>
    <xf numFmtId="0" fontId="28" fillId="0" borderId="50" xfId="0" applyFont="1" applyBorder="1" applyAlignment="1">
      <alignment horizontal="center" vertical="center" wrapText="1"/>
    </xf>
    <xf numFmtId="0" fontId="18" fillId="0" borderId="48" xfId="0" applyFont="1" applyBorder="1" applyAlignment="1">
      <alignment vertical="center"/>
    </xf>
    <xf numFmtId="0" fontId="18" fillId="0" borderId="36" xfId="0" applyFont="1" applyBorder="1" applyAlignment="1">
      <alignment horizontal="center" vertical="center" wrapText="1"/>
    </xf>
    <xf numFmtId="177" fontId="9" fillId="5" borderId="36" xfId="2" applyNumberFormat="1" applyFont="1" applyFill="1" applyBorder="1" applyAlignment="1">
      <alignment horizontal="right" vertical="center" shrinkToFit="1"/>
    </xf>
    <xf numFmtId="0" fontId="9" fillId="5" borderId="36" xfId="0" applyFont="1" applyFill="1" applyBorder="1" applyAlignment="1">
      <alignment horizontal="right" vertical="center" shrinkToFit="1"/>
    </xf>
    <xf numFmtId="177" fontId="9" fillId="5" borderId="10" xfId="2" applyNumberFormat="1" applyFont="1" applyFill="1" applyBorder="1" applyAlignment="1">
      <alignment horizontal="right" vertical="center" shrinkToFit="1"/>
    </xf>
    <xf numFmtId="0" fontId="9" fillId="5" borderId="10" xfId="0" applyFont="1" applyFill="1" applyBorder="1" applyAlignment="1">
      <alignment horizontal="right" vertical="center" shrinkToFit="1"/>
    </xf>
    <xf numFmtId="177" fontId="9" fillId="0" borderId="40" xfId="2" applyNumberFormat="1" applyFont="1" applyFill="1" applyBorder="1" applyAlignment="1">
      <alignment horizontal="right" vertical="center" shrinkToFit="1"/>
    </xf>
    <xf numFmtId="177" fontId="9" fillId="5" borderId="26" xfId="2" applyNumberFormat="1" applyFont="1" applyFill="1" applyBorder="1" applyAlignment="1">
      <alignment horizontal="right" vertical="center" shrinkToFit="1"/>
    </xf>
    <xf numFmtId="0" fontId="9" fillId="5" borderId="26" xfId="0" applyFont="1" applyFill="1" applyBorder="1" applyAlignment="1">
      <alignment horizontal="right" vertical="center" shrinkToFit="1"/>
    </xf>
    <xf numFmtId="0" fontId="9" fillId="4" borderId="53" xfId="0" applyFont="1" applyFill="1" applyBorder="1" applyAlignment="1">
      <alignment horizontal="right" vertical="center" shrinkToFit="1"/>
    </xf>
    <xf numFmtId="177" fontId="9" fillId="5" borderId="50" xfId="2" applyNumberFormat="1" applyFont="1" applyFill="1" applyBorder="1" applyAlignment="1">
      <alignment vertical="center" shrinkToFit="1"/>
    </xf>
    <xf numFmtId="186" fontId="9" fillId="5" borderId="30" xfId="2" applyNumberFormat="1" applyFont="1" applyFill="1" applyBorder="1" applyAlignment="1">
      <alignment vertical="center" shrinkToFit="1"/>
    </xf>
    <xf numFmtId="186" fontId="9" fillId="5" borderId="10" xfId="2" applyNumberFormat="1" applyFont="1" applyFill="1" applyBorder="1" applyAlignment="1">
      <alignment vertical="center" shrinkToFit="1"/>
    </xf>
    <xf numFmtId="186" fontId="9" fillId="5" borderId="36" xfId="2" applyNumberFormat="1" applyFont="1" applyFill="1" applyBorder="1" applyAlignment="1">
      <alignment vertical="center" shrinkToFit="1"/>
    </xf>
    <xf numFmtId="186" fontId="9" fillId="5" borderId="26" xfId="2" applyNumberFormat="1" applyFont="1" applyFill="1" applyBorder="1" applyAlignment="1">
      <alignment vertical="center" shrinkToFit="1"/>
    </xf>
    <xf numFmtId="0" fontId="9" fillId="0" borderId="45" xfId="0" applyFont="1" applyFill="1" applyBorder="1" applyAlignment="1">
      <alignment vertical="center" wrapText="1"/>
    </xf>
    <xf numFmtId="0" fontId="9" fillId="0" borderId="0" xfId="0" applyFont="1" applyFill="1" applyBorder="1" applyAlignment="1">
      <alignment vertical="center" wrapText="1"/>
    </xf>
    <xf numFmtId="0" fontId="9" fillId="0" borderId="45" xfId="0" applyNumberFormat="1" applyFont="1" applyFill="1" applyBorder="1" applyAlignment="1">
      <alignment vertical="center" wrapText="1"/>
    </xf>
    <xf numFmtId="0" fontId="9" fillId="0" borderId="45" xfId="0" applyNumberFormat="1" applyFont="1" applyFill="1" applyBorder="1" applyAlignment="1">
      <alignment horizontal="center" vertical="center" wrapText="1"/>
    </xf>
    <xf numFmtId="0" fontId="31" fillId="0" borderId="0" xfId="11" applyFont="1">
      <alignment vertical="center"/>
    </xf>
    <xf numFmtId="0" fontId="32" fillId="0" borderId="0" xfId="11" applyFont="1">
      <alignment vertical="center"/>
    </xf>
    <xf numFmtId="0" fontId="32" fillId="0" borderId="0" xfId="11" applyFont="1" applyAlignment="1">
      <alignment horizontal="right" vertical="center"/>
    </xf>
    <xf numFmtId="0" fontId="33" fillId="0" borderId="0" xfId="11" applyFont="1">
      <alignment vertical="center"/>
    </xf>
    <xf numFmtId="0" fontId="32" fillId="6" borderId="46" xfId="11" applyFont="1" applyFill="1" applyBorder="1" applyAlignment="1">
      <alignment horizontal="center" vertical="center"/>
    </xf>
    <xf numFmtId="0" fontId="32" fillId="6" borderId="14" xfId="11" applyFont="1" applyFill="1" applyBorder="1">
      <alignment vertical="center"/>
    </xf>
    <xf numFmtId="0" fontId="32" fillId="6" borderId="10" xfId="11" applyFont="1" applyFill="1" applyBorder="1">
      <alignment vertical="center"/>
    </xf>
    <xf numFmtId="0" fontId="32" fillId="6" borderId="46" xfId="11" applyFont="1" applyFill="1" applyBorder="1">
      <alignment vertical="center"/>
    </xf>
    <xf numFmtId="0" fontId="32" fillId="6" borderId="37" xfId="11" applyFont="1" applyFill="1" applyBorder="1" applyAlignment="1">
      <alignment horizontal="center" vertical="center"/>
    </xf>
    <xf numFmtId="0" fontId="34" fillId="6" borderId="10" xfId="11" applyFont="1" applyFill="1" applyBorder="1" applyAlignment="1">
      <alignment vertical="center" wrapText="1"/>
    </xf>
    <xf numFmtId="0" fontId="32" fillId="6" borderId="79" xfId="11" applyFont="1" applyFill="1" applyBorder="1" applyAlignment="1">
      <alignment horizontal="center" vertical="center"/>
    </xf>
    <xf numFmtId="0" fontId="32" fillId="0" borderId="10" xfId="11" applyFont="1" applyBorder="1">
      <alignment vertical="center"/>
    </xf>
    <xf numFmtId="0" fontId="35" fillId="0" borderId="10" xfId="11" applyFont="1" applyBorder="1" applyAlignment="1">
      <alignment vertical="center" wrapText="1"/>
    </xf>
    <xf numFmtId="0" fontId="35" fillId="6" borderId="21" xfId="11" applyFont="1" applyFill="1" applyBorder="1" applyAlignment="1">
      <alignment horizontal="center" vertical="center"/>
    </xf>
    <xf numFmtId="0" fontId="35" fillId="0" borderId="10" xfId="11" applyFont="1" applyFill="1" applyBorder="1" applyAlignment="1">
      <alignment vertical="center" wrapText="1"/>
    </xf>
    <xf numFmtId="0" fontId="34" fillId="6" borderId="36" xfId="11" applyFont="1" applyFill="1" applyBorder="1" applyAlignment="1">
      <alignment vertical="center" wrapText="1"/>
    </xf>
    <xf numFmtId="0" fontId="36" fillId="6" borderId="37" xfId="11" applyFont="1" applyFill="1" applyBorder="1" applyAlignment="1">
      <alignment horizontal="center" vertical="center"/>
    </xf>
    <xf numFmtId="0" fontId="35" fillId="6" borderId="14" xfId="11" applyFont="1" applyFill="1" applyBorder="1">
      <alignment vertical="center"/>
    </xf>
    <xf numFmtId="0" fontId="35" fillId="6" borderId="36" xfId="11" applyFont="1" applyFill="1" applyBorder="1" applyAlignment="1">
      <alignment vertical="center" wrapText="1"/>
    </xf>
    <xf numFmtId="0" fontId="35" fillId="0" borderId="0" xfId="11" applyFont="1">
      <alignment vertical="center"/>
    </xf>
    <xf numFmtId="0" fontId="35" fillId="6" borderId="79" xfId="11" applyFont="1" applyFill="1" applyBorder="1" applyAlignment="1">
      <alignment horizontal="center" vertical="center"/>
    </xf>
    <xf numFmtId="0" fontId="35" fillId="6" borderId="10" xfId="11" applyFont="1" applyFill="1" applyBorder="1">
      <alignment vertical="center"/>
    </xf>
    <xf numFmtId="0" fontId="35" fillId="0" borderId="10" xfId="11" applyFont="1" applyBorder="1">
      <alignment vertical="center"/>
    </xf>
    <xf numFmtId="0" fontId="35" fillId="6" borderId="36" xfId="11" applyFont="1" applyFill="1" applyBorder="1" applyAlignment="1">
      <alignment horizontal="center" vertical="center"/>
    </xf>
    <xf numFmtId="177" fontId="9" fillId="0" borderId="36" xfId="2" applyNumberFormat="1" applyFont="1" applyFill="1" applyBorder="1" applyAlignment="1">
      <alignment horizontal="right" vertical="center" shrinkToFit="1"/>
    </xf>
    <xf numFmtId="177" fontId="9" fillId="0" borderId="10" xfId="2" applyNumberFormat="1" applyFont="1" applyFill="1" applyBorder="1" applyAlignment="1">
      <alignment horizontal="right" vertical="center" shrinkToFit="1"/>
    </xf>
    <xf numFmtId="177" fontId="9" fillId="0" borderId="26" xfId="2" applyNumberFormat="1" applyFont="1" applyFill="1" applyBorder="1" applyAlignment="1">
      <alignment horizontal="right" vertical="center" shrinkToFit="1"/>
    </xf>
    <xf numFmtId="0" fontId="9" fillId="0" borderId="16" xfId="0" applyFont="1" applyBorder="1" applyAlignment="1">
      <alignment horizontal="center" vertical="center"/>
    </xf>
    <xf numFmtId="0" fontId="9" fillId="0" borderId="24" xfId="0" applyFont="1" applyBorder="1" applyAlignment="1">
      <alignment horizontal="center" vertical="center"/>
    </xf>
    <xf numFmtId="9" fontId="15" fillId="0" borderId="34" xfId="0" applyNumberFormat="1" applyFont="1" applyBorder="1" applyAlignment="1">
      <alignment horizontal="center" vertical="center"/>
    </xf>
    <xf numFmtId="9" fontId="15" fillId="0" borderId="35" xfId="0" applyNumberFormat="1" applyFont="1" applyBorder="1" applyAlignment="1">
      <alignment horizontal="center" vertical="center"/>
    </xf>
    <xf numFmtId="181" fontId="15" fillId="3" borderId="72" xfId="1" applyNumberFormat="1" applyFont="1" applyFill="1" applyBorder="1" applyAlignment="1">
      <alignment horizontal="center" vertical="center"/>
    </xf>
    <xf numFmtId="181" fontId="15" fillId="3" borderId="73" xfId="1" applyNumberFormat="1" applyFont="1" applyFill="1" applyBorder="1" applyAlignment="1">
      <alignment horizontal="center" vertical="center"/>
    </xf>
    <xf numFmtId="0" fontId="14" fillId="0" borderId="11" xfId="0" applyFont="1" applyBorder="1" applyAlignment="1">
      <alignment horizontal="center" vertical="center" wrapText="1"/>
    </xf>
    <xf numFmtId="0" fontId="14" fillId="0" borderId="27" xfId="0" applyFont="1" applyBorder="1" applyAlignment="1">
      <alignment horizontal="center" vertical="center" wrapText="1"/>
    </xf>
    <xf numFmtId="0" fontId="9" fillId="4" borderId="75" xfId="0" applyFont="1" applyFill="1" applyBorder="1" applyAlignment="1">
      <alignment horizontal="center" vertical="center" shrinkToFit="1"/>
    </xf>
    <xf numFmtId="0" fontId="9" fillId="4" borderId="76" xfId="0" applyFont="1" applyFill="1" applyBorder="1" applyAlignment="1">
      <alignment horizontal="center" vertical="center" shrinkToFit="1"/>
    </xf>
    <xf numFmtId="0" fontId="9" fillId="4" borderId="63" xfId="0" applyFont="1" applyFill="1" applyBorder="1" applyAlignment="1">
      <alignment horizontal="center" vertical="center" shrinkToFit="1"/>
    </xf>
    <xf numFmtId="0" fontId="9" fillId="0" borderId="34" xfId="0" applyFont="1" applyBorder="1" applyAlignment="1">
      <alignment horizontal="center" vertical="center" wrapText="1"/>
    </xf>
    <xf numFmtId="0" fontId="9" fillId="0" borderId="74"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25" xfId="0" applyFont="1" applyBorder="1" applyAlignment="1">
      <alignment horizontal="center" vertical="center" shrinkToFit="1"/>
    </xf>
    <xf numFmtId="0" fontId="9" fillId="0" borderId="35" xfId="0" applyFont="1" applyBorder="1" applyAlignment="1">
      <alignment horizontal="center" vertical="center" shrinkToFit="1"/>
    </xf>
    <xf numFmtId="0" fontId="9" fillId="0" borderId="17" xfId="0" applyFont="1" applyBorder="1" applyAlignment="1">
      <alignment horizontal="center" vertical="center"/>
    </xf>
    <xf numFmtId="0" fontId="9" fillId="0" borderId="34" xfId="0" applyFont="1" applyBorder="1" applyAlignment="1">
      <alignment horizontal="center" vertical="center"/>
    </xf>
    <xf numFmtId="0" fontId="9" fillId="0" borderId="25" xfId="0" applyFont="1" applyBorder="1" applyAlignment="1">
      <alignment horizontal="center" vertical="center"/>
    </xf>
    <xf numFmtId="0" fontId="9" fillId="0" borderId="35" xfId="0" applyFont="1" applyBorder="1" applyAlignment="1">
      <alignment horizontal="center" vertical="center"/>
    </xf>
    <xf numFmtId="0" fontId="9" fillId="0" borderId="75" xfId="0" applyFont="1" applyBorder="1" applyAlignment="1">
      <alignment horizontal="center" vertical="center" wrapText="1"/>
    </xf>
    <xf numFmtId="0" fontId="9" fillId="0" borderId="76" xfId="0" applyFont="1" applyBorder="1" applyAlignment="1">
      <alignment horizontal="center" vertical="center" wrapText="1"/>
    </xf>
    <xf numFmtId="0" fontId="9" fillId="0" borderId="27" xfId="0" applyFont="1" applyBorder="1" applyAlignment="1">
      <alignment horizontal="center" vertical="center" wrapText="1"/>
    </xf>
    <xf numFmtId="177" fontId="9" fillId="0" borderId="29" xfId="2" applyNumberFormat="1" applyFont="1" applyFill="1" applyBorder="1" applyAlignment="1">
      <alignment horizontal="right" vertical="center" shrinkToFit="1"/>
    </xf>
    <xf numFmtId="177" fontId="9" fillId="0" borderId="41" xfId="2" applyNumberFormat="1" applyFont="1" applyFill="1" applyBorder="1" applyAlignment="1">
      <alignment horizontal="right" vertical="center" shrinkToFit="1"/>
    </xf>
    <xf numFmtId="177" fontId="9" fillId="0" borderId="29" xfId="2" applyNumberFormat="1" applyFont="1" applyFill="1" applyBorder="1" applyAlignment="1">
      <alignment horizontal="center" vertical="center" shrinkToFit="1"/>
    </xf>
    <xf numFmtId="177" fontId="9" fillId="0" borderId="79" xfId="2" applyNumberFormat="1" applyFont="1" applyFill="1" applyBorder="1" applyAlignment="1">
      <alignment horizontal="center" vertical="center" shrinkToFit="1"/>
    </xf>
    <xf numFmtId="177" fontId="9" fillId="0" borderId="41" xfId="2" applyNumberFormat="1" applyFont="1" applyFill="1" applyBorder="1" applyAlignment="1">
      <alignment horizontal="center" vertical="center" shrinkToFit="1"/>
    </xf>
    <xf numFmtId="181" fontId="15" fillId="3" borderId="72" xfId="1" applyNumberFormat="1" applyFont="1" applyFill="1" applyBorder="1" applyAlignment="1">
      <alignment horizontal="center" vertical="center" wrapText="1"/>
    </xf>
    <xf numFmtId="181" fontId="15" fillId="3" borderId="73" xfId="1" applyNumberFormat="1" applyFont="1" applyFill="1" applyBorder="1" applyAlignment="1">
      <alignment horizontal="center" vertical="center" wrapText="1"/>
    </xf>
    <xf numFmtId="0" fontId="18" fillId="4" borderId="75" xfId="0" applyFont="1" applyFill="1" applyBorder="1" applyAlignment="1">
      <alignment horizontal="center" vertical="center" shrinkToFit="1"/>
    </xf>
    <xf numFmtId="0" fontId="18" fillId="4" borderId="76" xfId="0" applyFont="1" applyFill="1" applyBorder="1" applyAlignment="1">
      <alignment horizontal="center" vertical="center" shrinkToFit="1"/>
    </xf>
    <xf numFmtId="0" fontId="18" fillId="4" borderId="63" xfId="0" applyFont="1" applyFill="1" applyBorder="1" applyAlignment="1">
      <alignment horizontal="center" vertical="center" shrinkToFit="1"/>
    </xf>
    <xf numFmtId="0" fontId="9" fillId="0" borderId="77" xfId="0" applyFont="1" applyBorder="1" applyAlignment="1">
      <alignment horizontal="center" vertical="center" wrapText="1"/>
    </xf>
    <xf numFmtId="0" fontId="9" fillId="0" borderId="78" xfId="0" applyFont="1" applyBorder="1" applyAlignment="1">
      <alignment horizontal="center" vertical="center" wrapText="1"/>
    </xf>
    <xf numFmtId="0" fontId="9" fillId="0" borderId="61" xfId="0" applyFont="1" applyBorder="1" applyAlignment="1">
      <alignment horizontal="center" vertical="center" wrapText="1"/>
    </xf>
    <xf numFmtId="0" fontId="9" fillId="0" borderId="46" xfId="0" applyNumberFormat="1" applyFont="1" applyFill="1" applyBorder="1" applyAlignment="1">
      <alignment horizontal="center" vertical="center" wrapText="1"/>
    </xf>
    <xf numFmtId="0" fontId="9" fillId="0" borderId="69" xfId="0" applyFont="1" applyFill="1" applyBorder="1" applyAlignment="1">
      <alignment horizontal="center" vertical="center" wrapText="1"/>
    </xf>
    <xf numFmtId="0" fontId="9" fillId="0" borderId="14" xfId="0" applyFont="1" applyFill="1" applyBorder="1" applyAlignment="1">
      <alignment horizontal="center" vertical="center" wrapText="1"/>
    </xf>
    <xf numFmtId="183" fontId="9" fillId="5" borderId="46" xfId="0" applyNumberFormat="1" applyFont="1" applyFill="1" applyBorder="1" applyAlignment="1">
      <alignment horizontal="right" vertical="center"/>
    </xf>
    <xf numFmtId="183" fontId="9" fillId="5" borderId="69" xfId="0" applyNumberFormat="1" applyFont="1" applyFill="1" applyBorder="1" applyAlignment="1">
      <alignment horizontal="right" vertical="center"/>
    </xf>
    <xf numFmtId="183" fontId="9" fillId="5" borderId="14" xfId="0" applyNumberFormat="1" applyFont="1" applyFill="1" applyBorder="1" applyAlignment="1">
      <alignment horizontal="right" vertical="center"/>
    </xf>
    <xf numFmtId="0" fontId="9" fillId="0" borderId="46" xfId="5" applyFont="1" applyFill="1" applyBorder="1" applyAlignment="1">
      <alignment horizontal="center" vertical="center" wrapText="1"/>
    </xf>
    <xf numFmtId="0" fontId="9" fillId="0" borderId="14" xfId="5" applyFont="1" applyFill="1" applyBorder="1" applyAlignment="1">
      <alignment horizontal="center" vertical="center" wrapText="1"/>
    </xf>
    <xf numFmtId="0" fontId="9" fillId="0" borderId="46" xfId="0" applyNumberFormat="1" applyFont="1" applyFill="1" applyBorder="1" applyAlignment="1">
      <alignment vertical="center" wrapText="1"/>
    </xf>
    <xf numFmtId="0" fontId="9" fillId="0" borderId="69" xfId="0" applyFont="1" applyFill="1" applyBorder="1" applyAlignment="1">
      <alignment vertical="center" wrapText="1"/>
    </xf>
    <xf numFmtId="0" fontId="9" fillId="0" borderId="14" xfId="0" applyFont="1" applyFill="1" applyBorder="1" applyAlignment="1">
      <alignment vertical="center" wrapText="1"/>
    </xf>
    <xf numFmtId="0" fontId="9" fillId="0" borderId="37" xfId="0" applyNumberFormat="1" applyFont="1" applyFill="1" applyBorder="1" applyAlignment="1">
      <alignment horizontal="center" vertical="center" textRotation="255" wrapText="1"/>
    </xf>
    <xf numFmtId="0" fontId="9" fillId="0" borderId="38" xfId="0" applyNumberFormat="1" applyFont="1" applyFill="1" applyBorder="1" applyAlignment="1">
      <alignment horizontal="center" vertical="center" textRotation="255" wrapText="1"/>
    </xf>
    <xf numFmtId="0" fontId="9" fillId="0" borderId="67" xfId="0" applyNumberFormat="1" applyFont="1" applyFill="1" applyBorder="1" applyAlignment="1">
      <alignment horizontal="center" vertical="center" textRotation="255" wrapText="1"/>
    </xf>
    <xf numFmtId="0" fontId="9" fillId="0" borderId="68" xfId="0" applyNumberFormat="1" applyFont="1" applyFill="1" applyBorder="1" applyAlignment="1">
      <alignment horizontal="center" vertical="center" textRotation="255" wrapText="1"/>
    </xf>
    <xf numFmtId="0" fontId="9" fillId="0" borderId="54" xfId="0" applyNumberFormat="1" applyFont="1" applyFill="1" applyBorder="1" applyAlignment="1">
      <alignment horizontal="center" vertical="center" textRotation="255" wrapText="1"/>
    </xf>
    <xf numFmtId="0" fontId="9" fillId="0" borderId="50" xfId="0" applyNumberFormat="1" applyFont="1" applyFill="1" applyBorder="1" applyAlignment="1">
      <alignment horizontal="center" vertical="center" textRotation="255" wrapText="1"/>
    </xf>
    <xf numFmtId="183" fontId="9" fillId="0" borderId="46" xfId="0" applyNumberFormat="1" applyFont="1" applyFill="1" applyBorder="1" applyAlignment="1">
      <alignment horizontal="right" vertical="center"/>
    </xf>
    <xf numFmtId="183" fontId="9" fillId="0" borderId="69" xfId="0" applyNumberFormat="1" applyFont="1" applyFill="1" applyBorder="1" applyAlignment="1">
      <alignment horizontal="right" vertical="center"/>
    </xf>
    <xf numFmtId="183" fontId="9" fillId="0" borderId="14" xfId="0" applyNumberFormat="1" applyFont="1" applyFill="1" applyBorder="1" applyAlignment="1">
      <alignment horizontal="right" vertical="center"/>
    </xf>
    <xf numFmtId="0" fontId="14" fillId="0" borderId="46" xfId="0" applyNumberFormat="1" applyFont="1" applyFill="1" applyBorder="1" applyAlignment="1">
      <alignment vertical="center" wrapText="1"/>
    </xf>
    <xf numFmtId="0" fontId="14" fillId="0" borderId="69" xfId="0" applyFont="1" applyFill="1" applyBorder="1" applyAlignment="1">
      <alignment vertical="center" wrapText="1"/>
    </xf>
    <xf numFmtId="0" fontId="14" fillId="0" borderId="14" xfId="0" applyFont="1" applyFill="1" applyBorder="1" applyAlignment="1">
      <alignment vertical="center" wrapText="1"/>
    </xf>
    <xf numFmtId="0" fontId="9" fillId="0" borderId="46" xfId="5" applyNumberFormat="1" applyFont="1" applyFill="1" applyBorder="1" applyAlignment="1">
      <alignment vertical="center" wrapText="1"/>
    </xf>
    <xf numFmtId="0" fontId="9" fillId="0" borderId="69" xfId="5" applyNumberFormat="1" applyFont="1" applyFill="1" applyBorder="1" applyAlignment="1">
      <alignment vertical="center" wrapText="1"/>
    </xf>
    <xf numFmtId="0" fontId="9" fillId="0" borderId="14" xfId="5" applyNumberFormat="1" applyFont="1" applyFill="1" applyBorder="1" applyAlignment="1">
      <alignment vertical="center" wrapText="1"/>
    </xf>
    <xf numFmtId="0" fontId="9" fillId="0" borderId="46" xfId="5" applyNumberFormat="1" applyFont="1" applyFill="1" applyBorder="1" applyAlignment="1">
      <alignment horizontal="center" vertical="center" wrapText="1"/>
    </xf>
    <xf numFmtId="0" fontId="9" fillId="0" borderId="69" xfId="5" applyFont="1" applyFill="1" applyBorder="1" applyAlignment="1">
      <alignment horizontal="center" vertical="center" wrapText="1"/>
    </xf>
    <xf numFmtId="183" fontId="9" fillId="5" borderId="46" xfId="5" applyNumberFormat="1" applyFont="1" applyFill="1" applyBorder="1" applyAlignment="1">
      <alignment horizontal="right" vertical="center"/>
    </xf>
    <xf numFmtId="183" fontId="9" fillId="5" borderId="69" xfId="5" applyNumberFormat="1" applyFont="1" applyFill="1" applyBorder="1" applyAlignment="1">
      <alignment horizontal="right" vertical="center"/>
    </xf>
    <xf numFmtId="183" fontId="9" fillId="5" borderId="14" xfId="5" applyNumberFormat="1" applyFont="1" applyFill="1" applyBorder="1" applyAlignment="1">
      <alignment horizontal="right" vertical="center"/>
    </xf>
    <xf numFmtId="0" fontId="22" fillId="0" borderId="46" xfId="0" applyNumberFormat="1" applyFont="1" applyFill="1" applyBorder="1" applyAlignment="1">
      <alignment vertical="center" wrapText="1"/>
    </xf>
    <xf numFmtId="0" fontId="22" fillId="0" borderId="69" xfId="0" applyFont="1" applyFill="1" applyBorder="1" applyAlignment="1">
      <alignment vertical="center" wrapText="1"/>
    </xf>
    <xf numFmtId="0" fontId="22" fillId="0" borderId="14" xfId="0" applyFont="1" applyFill="1" applyBorder="1" applyAlignment="1">
      <alignment vertical="center" wrapText="1"/>
    </xf>
    <xf numFmtId="0" fontId="22" fillId="0" borderId="46" xfId="0" applyNumberFormat="1" applyFont="1" applyFill="1" applyBorder="1" applyAlignment="1">
      <alignment horizontal="center" vertical="center" wrapText="1"/>
    </xf>
    <xf numFmtId="0" fontId="22" fillId="0" borderId="69" xfId="0" applyFont="1" applyFill="1" applyBorder="1" applyAlignment="1">
      <alignment horizontal="center" vertical="center" wrapText="1"/>
    </xf>
    <xf numFmtId="0" fontId="22" fillId="0" borderId="14" xfId="0" applyFont="1" applyFill="1" applyBorder="1" applyAlignment="1">
      <alignment horizontal="center" vertical="center" wrapText="1"/>
    </xf>
    <xf numFmtId="183" fontId="22" fillId="0" borderId="46" xfId="0" applyNumberFormat="1" applyFont="1" applyFill="1" applyBorder="1" applyAlignment="1">
      <alignment horizontal="right" vertical="center"/>
    </xf>
    <xf numFmtId="183" fontId="22" fillId="0" borderId="69" xfId="0" applyNumberFormat="1" applyFont="1" applyFill="1" applyBorder="1" applyAlignment="1">
      <alignment horizontal="right" vertical="center"/>
    </xf>
    <xf numFmtId="183" fontId="22" fillId="0" borderId="14" xfId="0" applyNumberFormat="1" applyFont="1" applyFill="1" applyBorder="1" applyAlignment="1">
      <alignment horizontal="right" vertical="center"/>
    </xf>
    <xf numFmtId="0" fontId="22" fillId="0" borderId="46" xfId="5" applyFont="1" applyFill="1" applyBorder="1" applyAlignment="1">
      <alignment horizontal="center" vertical="center" wrapText="1"/>
    </xf>
    <xf numFmtId="0" fontId="22" fillId="0" borderId="14" xfId="5" applyFont="1" applyFill="1" applyBorder="1" applyAlignment="1">
      <alignment horizontal="center" vertical="center" wrapText="1"/>
    </xf>
    <xf numFmtId="0" fontId="9" fillId="0" borderId="37" xfId="0" applyNumberFormat="1" applyFont="1" applyFill="1" applyBorder="1" applyAlignment="1">
      <alignment horizontal="center" vertical="center" wrapText="1"/>
    </xf>
    <xf numFmtId="0" fontId="9" fillId="0" borderId="38" xfId="0" applyNumberFormat="1" applyFont="1" applyFill="1" applyBorder="1" applyAlignment="1">
      <alignment horizontal="center" vertical="center" wrapText="1"/>
    </xf>
    <xf numFmtId="0" fontId="9" fillId="0" borderId="67" xfId="0" applyNumberFormat="1" applyFont="1" applyFill="1" applyBorder="1" applyAlignment="1">
      <alignment horizontal="center" vertical="center" wrapText="1"/>
    </xf>
    <xf numFmtId="0" fontId="9" fillId="0" borderId="68" xfId="0" applyNumberFormat="1" applyFont="1" applyFill="1" applyBorder="1" applyAlignment="1">
      <alignment horizontal="center" vertical="center" wrapText="1"/>
    </xf>
    <xf numFmtId="0" fontId="9" fillId="0" borderId="54" xfId="0" applyNumberFormat="1" applyFont="1" applyFill="1" applyBorder="1" applyAlignment="1">
      <alignment horizontal="center" vertical="center" wrapText="1"/>
    </xf>
    <xf numFmtId="0" fontId="9" fillId="0" borderId="50" xfId="0" applyNumberFormat="1" applyFont="1" applyFill="1" applyBorder="1" applyAlignment="1">
      <alignment horizontal="center" vertical="center" wrapText="1"/>
    </xf>
    <xf numFmtId="0" fontId="9" fillId="0" borderId="69" xfId="0" applyNumberFormat="1" applyFont="1" applyFill="1" applyBorder="1" applyAlignment="1">
      <alignment vertical="center" wrapText="1"/>
    </xf>
    <xf numFmtId="0" fontId="9" fillId="0" borderId="37" xfId="0" applyNumberFormat="1" applyFont="1" applyFill="1" applyBorder="1" applyAlignment="1">
      <alignment vertical="center" wrapText="1"/>
    </xf>
    <xf numFmtId="0" fontId="9" fillId="0" borderId="45" xfId="0" applyFont="1" applyFill="1" applyBorder="1" applyAlignment="1">
      <alignment vertical="center" wrapText="1"/>
    </xf>
    <xf numFmtId="0" fontId="9" fillId="0" borderId="38" xfId="0" applyFont="1" applyFill="1" applyBorder="1" applyAlignment="1">
      <alignment vertical="center" wrapText="1"/>
    </xf>
    <xf numFmtId="0" fontId="9" fillId="0" borderId="67" xfId="0" applyFont="1" applyFill="1" applyBorder="1" applyAlignment="1">
      <alignment vertical="center" wrapText="1"/>
    </xf>
    <xf numFmtId="0" fontId="9" fillId="0" borderId="0" xfId="0" applyFont="1" applyFill="1" applyBorder="1" applyAlignment="1">
      <alignment vertical="center" wrapText="1"/>
    </xf>
    <xf numFmtId="0" fontId="9" fillId="0" borderId="68" xfId="0" applyFont="1" applyFill="1" applyBorder="1" applyAlignment="1">
      <alignment vertical="center" wrapText="1"/>
    </xf>
    <xf numFmtId="0" fontId="9" fillId="0" borderId="54" xfId="0" applyFont="1" applyFill="1" applyBorder="1" applyAlignment="1">
      <alignment vertical="center" wrapText="1"/>
    </xf>
    <xf numFmtId="0" fontId="9" fillId="0" borderId="70" xfId="0" applyFont="1" applyFill="1" applyBorder="1" applyAlignment="1">
      <alignment vertical="center" wrapText="1"/>
    </xf>
    <xf numFmtId="0" fontId="9" fillId="0" borderId="50" xfId="0" applyFont="1" applyFill="1" applyBorder="1" applyAlignment="1">
      <alignment vertical="center" wrapText="1"/>
    </xf>
    <xf numFmtId="0" fontId="22" fillId="0" borderId="37" xfId="0" applyNumberFormat="1" applyFont="1" applyFill="1" applyBorder="1" applyAlignment="1">
      <alignment horizontal="center" vertical="center" wrapText="1"/>
    </xf>
    <xf numFmtId="0" fontId="22" fillId="0" borderId="45" xfId="0" applyNumberFormat="1" applyFont="1" applyFill="1" applyBorder="1" applyAlignment="1">
      <alignment horizontal="center" vertical="center" wrapText="1"/>
    </xf>
    <xf numFmtId="0" fontId="22" fillId="0" borderId="67" xfId="0" applyNumberFormat="1" applyFont="1" applyFill="1" applyBorder="1" applyAlignment="1">
      <alignment horizontal="center" vertical="center" wrapText="1"/>
    </xf>
    <xf numFmtId="0" fontId="22" fillId="0" borderId="0" xfId="0" applyNumberFormat="1" applyFont="1" applyFill="1" applyBorder="1" applyAlignment="1">
      <alignment horizontal="center" vertical="center" wrapText="1"/>
    </xf>
    <xf numFmtId="0" fontId="22" fillId="0" borderId="54" xfId="0" applyNumberFormat="1" applyFont="1" applyFill="1" applyBorder="1" applyAlignment="1">
      <alignment horizontal="center" vertical="center" wrapText="1"/>
    </xf>
    <xf numFmtId="0" fontId="22" fillId="0" borderId="70" xfId="0" applyNumberFormat="1" applyFont="1" applyFill="1" applyBorder="1" applyAlignment="1">
      <alignment horizontal="center" vertical="center" wrapText="1"/>
    </xf>
    <xf numFmtId="0" fontId="29" fillId="0" borderId="10" xfId="0" applyNumberFormat="1" applyFont="1" applyFill="1" applyBorder="1" applyAlignment="1">
      <alignment horizontal="center" vertical="center" wrapText="1"/>
    </xf>
    <xf numFmtId="0" fontId="22" fillId="0" borderId="10" xfId="0" applyFont="1" applyFill="1" applyBorder="1" applyAlignment="1">
      <alignment horizontal="left" vertical="center" wrapText="1"/>
    </xf>
    <xf numFmtId="185" fontId="22" fillId="5" borderId="10" xfId="0" applyNumberFormat="1" applyFont="1" applyFill="1" applyBorder="1" applyAlignment="1">
      <alignment horizontal="center" vertical="center" wrapText="1"/>
    </xf>
    <xf numFmtId="0" fontId="30" fillId="0" borderId="10" xfId="0" applyNumberFormat="1" applyFont="1" applyFill="1" applyBorder="1" applyAlignment="1">
      <alignment horizontal="center" vertical="center" wrapText="1"/>
    </xf>
    <xf numFmtId="0" fontId="9" fillId="0" borderId="14" xfId="0" applyNumberFormat="1" applyFont="1" applyFill="1" applyBorder="1" applyAlignment="1">
      <alignment vertical="center" wrapText="1"/>
    </xf>
    <xf numFmtId="0" fontId="22" fillId="0" borderId="46" xfId="0" applyNumberFormat="1" applyFont="1" applyFill="1" applyBorder="1" applyAlignment="1">
      <alignment horizontal="left" vertical="center" wrapText="1"/>
    </xf>
    <xf numFmtId="0" fontId="22" fillId="0" borderId="69" xfId="0" applyNumberFormat="1" applyFont="1" applyFill="1" applyBorder="1" applyAlignment="1">
      <alignment horizontal="left" vertical="center" wrapText="1"/>
    </xf>
    <xf numFmtId="0" fontId="22" fillId="0" borderId="14" xfId="0" applyNumberFormat="1" applyFont="1" applyFill="1" applyBorder="1" applyAlignment="1">
      <alignment horizontal="left" vertical="center" wrapText="1"/>
    </xf>
    <xf numFmtId="0" fontId="22" fillId="0" borderId="69" xfId="0" applyNumberFormat="1" applyFont="1" applyFill="1" applyBorder="1" applyAlignment="1">
      <alignment horizontal="center" vertical="center" wrapText="1"/>
    </xf>
    <xf numFmtId="0" fontId="22" fillId="0" borderId="14" xfId="0" applyNumberFormat="1" applyFont="1" applyFill="1" applyBorder="1" applyAlignment="1">
      <alignment horizontal="center" vertical="center" wrapText="1"/>
    </xf>
    <xf numFmtId="184" fontId="9" fillId="0" borderId="46" xfId="5" applyNumberFormat="1" applyFont="1" applyFill="1" applyBorder="1" applyAlignment="1">
      <alignment horizontal="right" vertical="center"/>
    </xf>
    <xf numFmtId="184" fontId="9" fillId="0" borderId="69" xfId="5" applyNumberFormat="1" applyFont="1" applyFill="1" applyBorder="1" applyAlignment="1">
      <alignment horizontal="right" vertical="center"/>
    </xf>
    <xf numFmtId="184" fontId="9" fillId="0" borderId="14" xfId="5" applyNumberFormat="1" applyFont="1" applyFill="1" applyBorder="1" applyAlignment="1">
      <alignment horizontal="right" vertical="center"/>
    </xf>
    <xf numFmtId="0" fontId="9" fillId="0" borderId="46" xfId="0" applyNumberFormat="1" applyFont="1" applyFill="1" applyBorder="1" applyAlignment="1">
      <alignment vertical="center"/>
    </xf>
    <xf numFmtId="0" fontId="9" fillId="0" borderId="69" xfId="0" applyNumberFormat="1" applyFont="1" applyFill="1" applyBorder="1" applyAlignment="1">
      <alignment vertical="center"/>
    </xf>
    <xf numFmtId="0" fontId="9" fillId="0" borderId="14" xfId="0" applyNumberFormat="1" applyFont="1" applyFill="1" applyBorder="1" applyAlignment="1">
      <alignment vertical="center"/>
    </xf>
    <xf numFmtId="184" fontId="9" fillId="0" borderId="46" xfId="0" applyNumberFormat="1" applyFont="1" applyFill="1" applyBorder="1" applyAlignment="1">
      <alignment horizontal="right" vertical="center"/>
    </xf>
    <xf numFmtId="184" fontId="9" fillId="0" borderId="69" xfId="0" applyNumberFormat="1" applyFont="1" applyFill="1" applyBorder="1" applyAlignment="1">
      <alignment horizontal="right" vertical="center"/>
    </xf>
    <xf numFmtId="184" fontId="9" fillId="0" borderId="14" xfId="0" applyNumberFormat="1" applyFont="1" applyFill="1" applyBorder="1" applyAlignment="1">
      <alignment horizontal="right" vertical="center"/>
    </xf>
    <xf numFmtId="0" fontId="18" fillId="0" borderId="46" xfId="0" applyNumberFormat="1" applyFont="1" applyFill="1" applyBorder="1" applyAlignment="1">
      <alignment vertical="center" wrapText="1"/>
    </xf>
    <xf numFmtId="0" fontId="18" fillId="0" borderId="69" xfId="0" applyFont="1" applyFill="1" applyBorder="1" applyAlignment="1">
      <alignment vertical="center" wrapText="1"/>
    </xf>
    <xf numFmtId="0" fontId="18" fillId="0" borderId="14" xfId="0" applyFont="1" applyFill="1" applyBorder="1" applyAlignment="1">
      <alignment vertical="center" wrapText="1"/>
    </xf>
    <xf numFmtId="184" fontId="9" fillId="5" borderId="46" xfId="5" applyNumberFormat="1" applyFont="1" applyFill="1" applyBorder="1" applyAlignment="1">
      <alignment horizontal="right" vertical="center"/>
    </xf>
    <xf numFmtId="184" fontId="9" fillId="5" borderId="69" xfId="5" applyNumberFormat="1" applyFont="1" applyFill="1" applyBorder="1" applyAlignment="1">
      <alignment horizontal="right" vertical="center"/>
    </xf>
    <xf numFmtId="184" fontId="9" fillId="5" borderId="14" xfId="5" applyNumberFormat="1" applyFont="1" applyFill="1" applyBorder="1" applyAlignment="1">
      <alignment horizontal="right" vertical="center"/>
    </xf>
    <xf numFmtId="0" fontId="9" fillId="0" borderId="45" xfId="0" applyNumberFormat="1" applyFont="1" applyFill="1" applyBorder="1" applyAlignment="1">
      <alignment vertical="center" wrapText="1"/>
    </xf>
    <xf numFmtId="0" fontId="9" fillId="0" borderId="38" xfId="0" applyNumberFormat="1" applyFont="1" applyFill="1" applyBorder="1" applyAlignment="1">
      <alignment vertical="center" wrapText="1"/>
    </xf>
    <xf numFmtId="0" fontId="9" fillId="0" borderId="67" xfId="0" applyNumberFormat="1" applyFont="1" applyFill="1" applyBorder="1" applyAlignment="1">
      <alignment vertical="center" wrapText="1"/>
    </xf>
    <xf numFmtId="0" fontId="9" fillId="0" borderId="0" xfId="0" applyNumberFormat="1" applyFont="1" applyFill="1" applyBorder="1" applyAlignment="1">
      <alignment vertical="center" wrapText="1"/>
    </xf>
    <xf numFmtId="0" fontId="9" fillId="0" borderId="68" xfId="0" applyNumberFormat="1" applyFont="1" applyFill="1" applyBorder="1" applyAlignment="1">
      <alignment vertical="center" wrapText="1"/>
    </xf>
    <xf numFmtId="0" fontId="9" fillId="0" borderId="54" xfId="0" applyNumberFormat="1" applyFont="1" applyFill="1" applyBorder="1" applyAlignment="1">
      <alignment vertical="center" wrapText="1"/>
    </xf>
    <xf numFmtId="0" fontId="9" fillId="0" borderId="70" xfId="0" applyNumberFormat="1" applyFont="1" applyFill="1" applyBorder="1" applyAlignment="1">
      <alignment vertical="center" wrapText="1"/>
    </xf>
    <xf numFmtId="0" fontId="9" fillId="0" borderId="50" xfId="0" applyNumberFormat="1" applyFont="1" applyFill="1" applyBorder="1" applyAlignment="1">
      <alignment vertical="center" wrapText="1"/>
    </xf>
    <xf numFmtId="0" fontId="9" fillId="0" borderId="46" xfId="5" applyFont="1" applyFill="1" applyBorder="1" applyAlignment="1">
      <alignment vertical="center" wrapText="1"/>
    </xf>
    <xf numFmtId="0" fontId="9" fillId="0" borderId="69" xfId="5" applyFont="1" applyFill="1" applyBorder="1" applyAlignment="1">
      <alignment vertical="center" wrapText="1"/>
    </xf>
    <xf numFmtId="0" fontId="9" fillId="0" borderId="14" xfId="5" applyFont="1" applyFill="1" applyBorder="1" applyAlignment="1">
      <alignment vertical="center" wrapText="1"/>
    </xf>
    <xf numFmtId="0" fontId="9" fillId="0" borderId="46" xfId="0" applyNumberFormat="1" applyFont="1" applyFill="1" applyBorder="1" applyAlignment="1">
      <alignment horizontal="left" vertical="center" wrapText="1"/>
    </xf>
    <xf numFmtId="0" fontId="9" fillId="0" borderId="69" xfId="0" applyNumberFormat="1" applyFont="1" applyFill="1" applyBorder="1" applyAlignment="1">
      <alignment horizontal="left" vertical="center" wrapText="1"/>
    </xf>
    <xf numFmtId="0" fontId="9" fillId="0" borderId="14" xfId="0" applyNumberFormat="1" applyFont="1" applyFill="1" applyBorder="1" applyAlignment="1">
      <alignment horizontal="left" vertical="center" wrapText="1"/>
    </xf>
    <xf numFmtId="0" fontId="9" fillId="0" borderId="37" xfId="0" applyNumberFormat="1" applyFont="1" applyFill="1" applyBorder="1" applyAlignment="1">
      <alignment horizontal="left" vertical="center" wrapText="1"/>
    </xf>
    <xf numFmtId="0" fontId="9" fillId="0" borderId="45" xfId="0" applyNumberFormat="1" applyFont="1" applyFill="1" applyBorder="1" applyAlignment="1">
      <alignment horizontal="left" vertical="center" wrapText="1"/>
    </xf>
    <xf numFmtId="0" fontId="9" fillId="0" borderId="38" xfId="0" applyNumberFormat="1" applyFont="1" applyFill="1" applyBorder="1" applyAlignment="1">
      <alignment horizontal="left" vertical="center" wrapText="1"/>
    </xf>
    <xf numFmtId="0" fontId="9" fillId="0" borderId="54" xfId="0" applyNumberFormat="1" applyFont="1" applyFill="1" applyBorder="1" applyAlignment="1">
      <alignment horizontal="left" vertical="center" wrapText="1"/>
    </xf>
    <xf numFmtId="0" fontId="9" fillId="0" borderId="70" xfId="0" applyNumberFormat="1" applyFont="1" applyFill="1" applyBorder="1" applyAlignment="1">
      <alignment horizontal="left" vertical="center" wrapText="1"/>
    </xf>
    <xf numFmtId="0" fontId="9" fillId="0" borderId="50" xfId="0" applyNumberFormat="1" applyFont="1" applyFill="1" applyBorder="1" applyAlignment="1">
      <alignment horizontal="left" vertical="center" wrapText="1"/>
    </xf>
    <xf numFmtId="181" fontId="9" fillId="0" borderId="45" xfId="0" applyNumberFormat="1" applyFont="1" applyFill="1" applyBorder="1" applyAlignment="1">
      <alignment horizontal="right" vertical="center"/>
    </xf>
    <xf numFmtId="0" fontId="14" fillId="0" borderId="0" xfId="5" applyNumberFormat="1" applyFont="1" applyBorder="1" applyAlignment="1">
      <alignment horizontal="left" vertical="center" wrapText="1"/>
    </xf>
    <xf numFmtId="0" fontId="14" fillId="0" borderId="70" xfId="0" applyNumberFormat="1" applyFont="1" applyBorder="1" applyAlignment="1">
      <alignment vertical="center"/>
    </xf>
    <xf numFmtId="0" fontId="9" fillId="0" borderId="45" xfId="0" applyNumberFormat="1" applyFont="1" applyFill="1" applyBorder="1" applyAlignment="1">
      <alignment horizontal="center" vertical="center" wrapText="1"/>
    </xf>
    <xf numFmtId="0" fontId="9" fillId="0" borderId="70" xfId="0" applyNumberFormat="1" applyFont="1" applyFill="1" applyBorder="1" applyAlignment="1">
      <alignment horizontal="center" vertical="center" wrapText="1"/>
    </xf>
    <xf numFmtId="0" fontId="9" fillId="0" borderId="37" xfId="0" applyNumberFormat="1" applyFont="1" applyFill="1" applyBorder="1" applyAlignment="1">
      <alignment horizontal="center" vertical="center"/>
    </xf>
    <xf numFmtId="0" fontId="9" fillId="0" borderId="45" xfId="0" applyNumberFormat="1" applyFont="1" applyFill="1" applyBorder="1" applyAlignment="1">
      <alignment horizontal="center" vertical="center"/>
    </xf>
    <xf numFmtId="0" fontId="9" fillId="0" borderId="38" xfId="0" applyNumberFormat="1" applyFont="1" applyFill="1" applyBorder="1" applyAlignment="1">
      <alignment horizontal="center" vertical="center"/>
    </xf>
    <xf numFmtId="0" fontId="9" fillId="0" borderId="54" xfId="0" applyNumberFormat="1" applyFont="1" applyFill="1" applyBorder="1" applyAlignment="1">
      <alignment horizontal="center" vertical="center"/>
    </xf>
    <xf numFmtId="0" fontId="9" fillId="0" borderId="70" xfId="0" applyNumberFormat="1" applyFont="1" applyFill="1" applyBorder="1" applyAlignment="1">
      <alignment horizontal="center" vertical="center"/>
    </xf>
    <xf numFmtId="0" fontId="9" fillId="0" borderId="50" xfId="0" applyNumberFormat="1" applyFont="1" applyFill="1" applyBorder="1" applyAlignment="1">
      <alignment horizontal="center" vertical="center"/>
    </xf>
    <xf numFmtId="0" fontId="9" fillId="0" borderId="37" xfId="0" applyNumberFormat="1" applyFont="1" applyBorder="1" applyAlignment="1">
      <alignment horizontal="center" vertical="center" wrapText="1"/>
    </xf>
    <xf numFmtId="0" fontId="9" fillId="0" borderId="45" xfId="0" applyNumberFormat="1" applyFont="1" applyBorder="1" applyAlignment="1">
      <alignment horizontal="center" vertical="center" wrapText="1"/>
    </xf>
    <xf numFmtId="0" fontId="9" fillId="0" borderId="38" xfId="0" applyNumberFormat="1" applyFont="1" applyBorder="1" applyAlignment="1">
      <alignment horizontal="center" vertical="center" wrapText="1"/>
    </xf>
    <xf numFmtId="0" fontId="9" fillId="0" borderId="54" xfId="0" applyNumberFormat="1" applyFont="1" applyBorder="1" applyAlignment="1">
      <alignment horizontal="center" vertical="center" wrapText="1"/>
    </xf>
    <xf numFmtId="0" fontId="9" fillId="0" borderId="70" xfId="0" applyNumberFormat="1" applyFont="1" applyBorder="1" applyAlignment="1">
      <alignment horizontal="center" vertical="center" wrapText="1"/>
    </xf>
    <xf numFmtId="0" fontId="9" fillId="0" borderId="50" xfId="0" applyNumberFormat="1" applyFont="1" applyBorder="1" applyAlignment="1">
      <alignment horizontal="center" vertical="center" wrapText="1"/>
    </xf>
    <xf numFmtId="0" fontId="9" fillId="0" borderId="46" xfId="0" applyNumberFormat="1" applyFont="1" applyFill="1" applyBorder="1" applyAlignment="1">
      <alignment horizontal="center" vertical="center"/>
    </xf>
    <xf numFmtId="0" fontId="9" fillId="0" borderId="69" xfId="0" applyNumberFormat="1" applyFont="1" applyFill="1" applyBorder="1" applyAlignment="1">
      <alignment horizontal="center" vertical="center"/>
    </xf>
    <xf numFmtId="0" fontId="9" fillId="0" borderId="14" xfId="0" applyNumberFormat="1" applyFont="1" applyFill="1" applyBorder="1" applyAlignment="1">
      <alignment horizontal="center" vertical="center"/>
    </xf>
    <xf numFmtId="0" fontId="9" fillId="0" borderId="69" xfId="0" applyNumberFormat="1" applyFont="1" applyFill="1" applyBorder="1" applyAlignment="1">
      <alignment horizontal="center" vertical="center" wrapText="1"/>
    </xf>
    <xf numFmtId="0" fontId="9" fillId="0" borderId="14" xfId="0" applyNumberFormat="1" applyFont="1" applyFill="1" applyBorder="1" applyAlignment="1">
      <alignment horizontal="center" vertical="center" wrapText="1"/>
    </xf>
    <xf numFmtId="38" fontId="9" fillId="0" borderId="46" xfId="3" applyNumberFormat="1" applyFont="1" applyBorder="1" applyAlignment="1">
      <alignment vertical="center" wrapText="1"/>
    </xf>
    <xf numFmtId="38" fontId="9" fillId="0" borderId="69" xfId="3" applyNumberFormat="1" applyFont="1" applyBorder="1" applyAlignment="1">
      <alignment vertical="center" wrapText="1"/>
    </xf>
    <xf numFmtId="38" fontId="9" fillId="0" borderId="14" xfId="3" applyNumberFormat="1" applyFont="1" applyBorder="1" applyAlignment="1">
      <alignment vertical="center" wrapText="1"/>
    </xf>
    <xf numFmtId="2" fontId="9" fillId="0" borderId="46" xfId="0" applyNumberFormat="1" applyFont="1" applyBorder="1" applyAlignment="1">
      <alignment vertical="center" wrapText="1"/>
    </xf>
    <xf numFmtId="2" fontId="9" fillId="0" borderId="69" xfId="0" applyNumberFormat="1" applyFont="1" applyBorder="1" applyAlignment="1">
      <alignment vertical="center" wrapText="1"/>
    </xf>
    <xf numFmtId="2" fontId="9" fillId="0" borderId="14" xfId="0" applyNumberFormat="1" applyFont="1" applyBorder="1" applyAlignment="1">
      <alignment vertical="center" wrapText="1"/>
    </xf>
    <xf numFmtId="38" fontId="9" fillId="0" borderId="46" xfId="3" applyFont="1" applyBorder="1" applyAlignment="1">
      <alignment vertical="center" wrapText="1"/>
    </xf>
    <xf numFmtId="38" fontId="9" fillId="0" borderId="69" xfId="3" applyFont="1" applyBorder="1" applyAlignment="1">
      <alignment vertical="center" wrapText="1"/>
    </xf>
    <xf numFmtId="38" fontId="9" fillId="0" borderId="14" xfId="3" applyFont="1" applyBorder="1" applyAlignment="1">
      <alignment vertical="center" wrapText="1"/>
    </xf>
    <xf numFmtId="0" fontId="9" fillId="0" borderId="46" xfId="0" applyNumberFormat="1" applyFont="1" applyBorder="1" applyAlignment="1">
      <alignment horizontal="right" vertical="center" wrapText="1"/>
    </xf>
    <xf numFmtId="0" fontId="9" fillId="0" borderId="69" xfId="0" applyNumberFormat="1" applyFont="1" applyBorder="1" applyAlignment="1">
      <alignment horizontal="right" vertical="center" wrapText="1"/>
    </xf>
    <xf numFmtId="0" fontId="9" fillId="0" borderId="14" xfId="0" applyNumberFormat="1" applyFont="1" applyBorder="1" applyAlignment="1">
      <alignment horizontal="right" vertical="center" wrapText="1"/>
    </xf>
    <xf numFmtId="0" fontId="10" fillId="0" borderId="0" xfId="0" applyFont="1" applyBorder="1" applyAlignment="1">
      <alignment horizontal="center" vertical="center"/>
    </xf>
    <xf numFmtId="177" fontId="9" fillId="0" borderId="0" xfId="2" applyNumberFormat="1" applyFont="1" applyFill="1" applyBorder="1" applyAlignment="1">
      <alignment horizontal="left" vertical="top" wrapText="1"/>
    </xf>
    <xf numFmtId="0" fontId="9" fillId="0" borderId="80" xfId="0" applyFont="1" applyBorder="1" applyAlignment="1">
      <alignment horizontal="center" vertical="center"/>
    </xf>
    <xf numFmtId="0" fontId="9" fillId="0" borderId="56" xfId="0" applyFont="1" applyBorder="1" applyAlignment="1">
      <alignment horizontal="center" vertical="center" wrapText="1"/>
    </xf>
    <xf numFmtId="0" fontId="9" fillId="0" borderId="50" xfId="0" applyFont="1" applyBorder="1" applyAlignment="1">
      <alignment horizontal="center" vertical="center"/>
    </xf>
    <xf numFmtId="0" fontId="9" fillId="0" borderId="81" xfId="0" applyFont="1" applyBorder="1" applyAlignment="1">
      <alignment horizontal="center" vertical="center" wrapText="1"/>
    </xf>
    <xf numFmtId="0" fontId="9" fillId="0" borderId="55" xfId="0" applyFont="1" applyBorder="1" applyAlignment="1">
      <alignment horizontal="center" vertical="center" wrapText="1"/>
    </xf>
    <xf numFmtId="0" fontId="9" fillId="0" borderId="29" xfId="0" applyFont="1" applyBorder="1" applyAlignment="1">
      <alignment horizontal="center" vertical="center" wrapText="1"/>
    </xf>
    <xf numFmtId="0" fontId="9" fillId="0" borderId="36" xfId="0" applyFont="1" applyBorder="1" applyAlignment="1">
      <alignment horizontal="center" vertical="center" wrapText="1"/>
    </xf>
    <xf numFmtId="0" fontId="9" fillId="0" borderId="30" xfId="0" applyFont="1" applyBorder="1" applyAlignment="1">
      <alignment horizontal="center" vertical="center" wrapText="1"/>
    </xf>
    <xf numFmtId="0" fontId="9" fillId="0" borderId="23"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0" xfId="0" applyFont="1" applyBorder="1" applyAlignment="1">
      <alignment horizontal="center" vertical="center"/>
    </xf>
    <xf numFmtId="0" fontId="9" fillId="0" borderId="20" xfId="0" applyFont="1" applyBorder="1" applyAlignment="1">
      <alignment horizontal="center" vertical="center"/>
    </xf>
    <xf numFmtId="0" fontId="9" fillId="0" borderId="75" xfId="0" applyFont="1" applyBorder="1" applyAlignment="1">
      <alignment horizontal="center" vertical="center"/>
    </xf>
    <xf numFmtId="0" fontId="9" fillId="0" borderId="53" xfId="0" applyFont="1" applyBorder="1" applyAlignment="1">
      <alignment horizontal="center" vertical="center"/>
    </xf>
    <xf numFmtId="0" fontId="9" fillId="4" borderId="38" xfId="0" applyFont="1" applyFill="1" applyBorder="1" applyAlignment="1">
      <alignment horizontal="center" vertical="center" shrinkToFit="1"/>
    </xf>
    <xf numFmtId="0" fontId="9" fillId="4" borderId="68" xfId="0" applyFont="1" applyFill="1" applyBorder="1" applyAlignment="1">
      <alignment horizontal="center" vertical="center" shrinkToFit="1"/>
    </xf>
    <xf numFmtId="0" fontId="9" fillId="4" borderId="40" xfId="0" applyFont="1" applyFill="1" applyBorder="1" applyAlignment="1">
      <alignment horizontal="center" vertical="center" shrinkToFit="1"/>
    </xf>
    <xf numFmtId="177" fontId="9" fillId="0" borderId="21" xfId="2" applyNumberFormat="1" applyFont="1" applyFill="1" applyBorder="1" applyAlignment="1">
      <alignment horizontal="right" vertical="center" shrinkToFit="1"/>
    </xf>
    <xf numFmtId="177" fontId="9" fillId="0" borderId="79" xfId="2" applyNumberFormat="1" applyFont="1" applyFill="1" applyBorder="1" applyAlignment="1">
      <alignment horizontal="right" vertical="center" shrinkToFit="1"/>
    </xf>
    <xf numFmtId="0" fontId="9" fillId="0" borderId="21" xfId="0" applyFont="1" applyFill="1" applyBorder="1" applyAlignment="1">
      <alignment horizontal="center" vertical="center" shrinkToFit="1"/>
    </xf>
    <xf numFmtId="0" fontId="9" fillId="0" borderId="79" xfId="0" applyFont="1" applyFill="1" applyBorder="1" applyAlignment="1">
      <alignment horizontal="center" vertical="center" shrinkToFit="1"/>
    </xf>
    <xf numFmtId="0" fontId="9" fillId="0" borderId="41" xfId="0" applyFont="1" applyFill="1" applyBorder="1" applyAlignment="1">
      <alignment horizontal="center" vertical="center" shrinkToFit="1"/>
    </xf>
    <xf numFmtId="0" fontId="9" fillId="0" borderId="10" xfId="0" applyFont="1" applyFill="1" applyBorder="1" applyAlignment="1">
      <alignment horizontal="center" vertical="center" shrinkToFit="1"/>
    </xf>
    <xf numFmtId="0" fontId="9" fillId="0" borderId="26" xfId="0" applyFont="1" applyFill="1" applyBorder="1" applyAlignment="1">
      <alignment horizontal="center" vertical="center" shrinkToFit="1"/>
    </xf>
    <xf numFmtId="177" fontId="9" fillId="0" borderId="10" xfId="2" applyNumberFormat="1" applyFont="1" applyBorder="1" applyAlignment="1">
      <alignment horizontal="center" vertical="center" shrinkToFit="1"/>
    </xf>
    <xf numFmtId="177" fontId="9" fillId="0" borderId="20" xfId="2" applyNumberFormat="1" applyFont="1" applyBorder="1" applyAlignment="1">
      <alignment horizontal="center" vertical="center" shrinkToFit="1"/>
    </xf>
    <xf numFmtId="177" fontId="9" fillId="0" borderId="26" xfId="2" applyNumberFormat="1" applyFont="1" applyBorder="1" applyAlignment="1">
      <alignment horizontal="center" vertical="center" shrinkToFit="1"/>
    </xf>
    <xf numFmtId="177" fontId="9" fillId="0" borderId="58" xfId="2" applyNumberFormat="1" applyFont="1" applyBorder="1" applyAlignment="1">
      <alignment horizontal="center" vertical="center" shrinkToFit="1"/>
    </xf>
    <xf numFmtId="0" fontId="9" fillId="0" borderId="32" xfId="0" applyFont="1" applyBorder="1" applyAlignment="1">
      <alignment horizontal="center" vertical="center" shrinkToFit="1"/>
    </xf>
    <xf numFmtId="177" fontId="9" fillId="0" borderId="32" xfId="2" applyNumberFormat="1" applyFont="1" applyFill="1" applyBorder="1" applyAlignment="1">
      <alignment horizontal="center" vertical="center" shrinkToFit="1"/>
    </xf>
    <xf numFmtId="177" fontId="9" fillId="0" borderId="61" xfId="2" applyNumberFormat="1" applyFont="1" applyFill="1" applyBorder="1" applyAlignment="1">
      <alignment horizontal="center" vertical="center" shrinkToFit="1"/>
    </xf>
    <xf numFmtId="0" fontId="10" fillId="0" borderId="2" xfId="0" applyFont="1" applyBorder="1" applyAlignment="1">
      <alignment horizontal="center" vertical="center"/>
    </xf>
    <xf numFmtId="0" fontId="9" fillId="0" borderId="81" xfId="0" applyFont="1" applyFill="1" applyBorder="1" applyAlignment="1">
      <alignment horizontal="center" vertical="center" wrapText="1"/>
    </xf>
    <xf numFmtId="0" fontId="9" fillId="0" borderId="55" xfId="0" applyFont="1" applyFill="1" applyBorder="1" applyAlignment="1">
      <alignment horizontal="center" vertical="center" wrapText="1"/>
    </xf>
    <xf numFmtId="0" fontId="9" fillId="0" borderId="36" xfId="0" applyFont="1" applyBorder="1" applyAlignment="1">
      <alignment horizontal="center" vertical="center"/>
    </xf>
    <xf numFmtId="0" fontId="9" fillId="0" borderId="48" xfId="0" applyFont="1" applyBorder="1" applyAlignment="1">
      <alignment horizontal="center" vertical="center" wrapText="1"/>
    </xf>
    <xf numFmtId="0" fontId="9" fillId="0" borderId="46" xfId="0" applyFont="1" applyBorder="1" applyAlignment="1">
      <alignment horizontal="center" vertical="center" wrapText="1"/>
    </xf>
    <xf numFmtId="0" fontId="9" fillId="0" borderId="14" xfId="0" applyFont="1" applyBorder="1" applyAlignment="1">
      <alignment horizontal="center" vertical="center" wrapText="1"/>
    </xf>
    <xf numFmtId="0" fontId="9" fillId="4" borderId="21" xfId="0" applyFont="1" applyFill="1" applyBorder="1" applyAlignment="1">
      <alignment horizontal="center" vertical="center" shrinkToFit="1"/>
    </xf>
    <xf numFmtId="0" fontId="9" fillId="4" borderId="79" xfId="0" applyFont="1" applyFill="1" applyBorder="1" applyAlignment="1">
      <alignment horizontal="center" vertical="center" shrinkToFit="1"/>
    </xf>
    <xf numFmtId="0" fontId="9" fillId="4" borderId="41" xfId="0" applyFont="1" applyFill="1" applyBorder="1" applyAlignment="1">
      <alignment horizontal="center" vertical="center" shrinkToFit="1"/>
    </xf>
    <xf numFmtId="0" fontId="9" fillId="0" borderId="37" xfId="0" applyFont="1" applyFill="1" applyBorder="1" applyAlignment="1">
      <alignment horizontal="center" vertical="center" shrinkToFit="1"/>
    </xf>
    <xf numFmtId="0" fontId="9" fillId="0" borderId="38" xfId="0" applyFont="1" applyFill="1" applyBorder="1" applyAlignment="1">
      <alignment horizontal="center" vertical="center" shrinkToFit="1"/>
    </xf>
    <xf numFmtId="0" fontId="9" fillId="0" borderId="67" xfId="0" applyFont="1" applyFill="1" applyBorder="1" applyAlignment="1">
      <alignment horizontal="center" vertical="center" shrinkToFit="1"/>
    </xf>
    <xf numFmtId="0" fontId="9" fillId="0" borderId="68" xfId="0" applyFont="1" applyFill="1" applyBorder="1" applyAlignment="1">
      <alignment horizontal="center" vertical="center" shrinkToFit="1"/>
    </xf>
    <xf numFmtId="0" fontId="9" fillId="0" borderId="39" xfId="0" applyFont="1" applyFill="1" applyBorder="1" applyAlignment="1">
      <alignment horizontal="center" vertical="center" shrinkToFit="1"/>
    </xf>
    <xf numFmtId="0" fontId="9" fillId="0" borderId="40" xfId="0" applyFont="1" applyFill="1" applyBorder="1" applyAlignment="1">
      <alignment horizontal="center" vertical="center" shrinkToFit="1"/>
    </xf>
    <xf numFmtId="177" fontId="9" fillId="0" borderId="36" xfId="2" applyNumberFormat="1" applyFont="1" applyBorder="1" applyAlignment="1">
      <alignment horizontal="center" vertical="center" shrinkToFit="1"/>
    </xf>
    <xf numFmtId="177" fontId="9" fillId="0" borderId="51" xfId="2" applyNumberFormat="1" applyFont="1" applyBorder="1" applyAlignment="1">
      <alignment horizontal="center" vertical="center" shrinkToFit="1"/>
    </xf>
    <xf numFmtId="0" fontId="9" fillId="3" borderId="16" xfId="0" applyFont="1" applyFill="1" applyBorder="1" applyAlignment="1">
      <alignment horizontal="center" vertical="center" shrinkToFit="1"/>
    </xf>
    <xf numFmtId="0" fontId="9" fillId="3" borderId="34" xfId="0" applyFont="1" applyFill="1" applyBorder="1" applyAlignment="1">
      <alignment horizontal="center" vertical="center" shrinkToFit="1"/>
    </xf>
    <xf numFmtId="0" fontId="9" fillId="3" borderId="34" xfId="0" applyFont="1" applyFill="1" applyBorder="1" applyAlignment="1">
      <alignment vertical="center"/>
    </xf>
    <xf numFmtId="0" fontId="9" fillId="3" borderId="35" xfId="0" quotePrefix="1" applyFont="1" applyFill="1" applyBorder="1" applyAlignment="1">
      <alignment vertical="center"/>
    </xf>
    <xf numFmtId="177" fontId="15" fillId="3" borderId="72" xfId="2" applyNumberFormat="1" applyFont="1" applyFill="1" applyBorder="1" applyAlignment="1">
      <alignment horizontal="center" vertical="center"/>
    </xf>
    <xf numFmtId="177" fontId="15" fillId="3" borderId="73" xfId="2" applyNumberFormat="1" applyFont="1" applyFill="1" applyBorder="1" applyAlignment="1">
      <alignment horizontal="center" vertical="center"/>
    </xf>
    <xf numFmtId="0" fontId="9" fillId="3" borderId="72" xfId="0" applyFont="1" applyFill="1" applyBorder="1" applyAlignment="1">
      <alignment horizontal="center" vertical="center"/>
    </xf>
    <xf numFmtId="0" fontId="9" fillId="3" borderId="73" xfId="0" applyFont="1" applyFill="1" applyBorder="1" applyAlignment="1">
      <alignment horizontal="center" vertical="center"/>
    </xf>
    <xf numFmtId="0" fontId="9" fillId="4" borderId="16" xfId="0" applyFont="1" applyFill="1" applyBorder="1" applyAlignment="1">
      <alignment horizontal="center" vertical="center" shrinkToFit="1"/>
    </xf>
    <xf numFmtId="0" fontId="9" fillId="4" borderId="34" xfId="0" applyFont="1" applyFill="1" applyBorder="1" applyAlignment="1">
      <alignment horizontal="center" vertical="center" shrinkToFit="1"/>
    </xf>
    <xf numFmtId="0" fontId="9" fillId="0" borderId="60" xfId="0" applyFont="1" applyBorder="1" applyAlignment="1">
      <alignment horizontal="center" vertical="center" shrinkToFit="1"/>
    </xf>
    <xf numFmtId="0" fontId="9" fillId="0" borderId="59" xfId="0" applyFont="1" applyBorder="1" applyAlignment="1">
      <alignment horizontal="center" vertical="center" shrinkToFit="1"/>
    </xf>
    <xf numFmtId="178" fontId="10" fillId="0" borderId="16" xfId="2" applyNumberFormat="1" applyFont="1" applyFill="1" applyBorder="1" applyAlignment="1">
      <alignment horizontal="center" vertical="center"/>
    </xf>
    <xf numFmtId="0" fontId="9" fillId="3" borderId="82" xfId="0" applyFont="1" applyFill="1" applyBorder="1" applyAlignment="1">
      <alignment horizontal="center" vertical="center" shrinkToFit="1"/>
    </xf>
    <xf numFmtId="0" fontId="9" fillId="3" borderId="13" xfId="0" applyFont="1" applyFill="1" applyBorder="1" applyAlignment="1">
      <alignment horizontal="center" vertical="center" shrinkToFit="1"/>
    </xf>
    <xf numFmtId="185" fontId="9" fillId="3" borderId="82" xfId="2" applyNumberFormat="1" applyFont="1" applyFill="1" applyBorder="1" applyAlignment="1">
      <alignment horizontal="center" vertical="center" shrinkToFit="1"/>
    </xf>
    <xf numFmtId="185" fontId="9" fillId="3" borderId="18" xfId="2" applyNumberFormat="1" applyFont="1" applyFill="1" applyBorder="1" applyAlignment="1">
      <alignment horizontal="center" vertical="center" shrinkToFit="1"/>
    </xf>
    <xf numFmtId="0" fontId="10" fillId="0" borderId="16" xfId="0" applyFont="1" applyBorder="1" applyAlignment="1">
      <alignment horizontal="center" vertical="center"/>
    </xf>
    <xf numFmtId="0" fontId="10" fillId="0" borderId="24" xfId="0" applyFont="1" applyBorder="1" applyAlignment="1">
      <alignment horizontal="center" vertical="center"/>
    </xf>
    <xf numFmtId="0" fontId="9" fillId="0" borderId="34" xfId="0" applyFont="1" applyBorder="1" applyAlignment="1">
      <alignment vertical="center"/>
    </xf>
    <xf numFmtId="0" fontId="9" fillId="0" borderId="35" xfId="0" applyFont="1" applyBorder="1" applyAlignment="1">
      <alignment vertical="center"/>
    </xf>
    <xf numFmtId="177" fontId="15" fillId="0" borderId="72" xfId="2" applyNumberFormat="1" applyFont="1" applyFill="1" applyBorder="1" applyAlignment="1">
      <alignment horizontal="center" vertical="center"/>
    </xf>
    <xf numFmtId="177" fontId="15" fillId="0" borderId="73" xfId="2" applyNumberFormat="1" applyFont="1" applyFill="1" applyBorder="1" applyAlignment="1">
      <alignment horizontal="center" vertical="center"/>
    </xf>
    <xf numFmtId="0" fontId="9" fillId="0" borderId="72" xfId="0" applyFont="1" applyBorder="1" applyAlignment="1">
      <alignment horizontal="center" vertical="center"/>
    </xf>
    <xf numFmtId="0" fontId="9" fillId="0" borderId="73" xfId="0" applyFont="1" applyBorder="1" applyAlignment="1">
      <alignment horizontal="center" vertical="center"/>
    </xf>
    <xf numFmtId="177" fontId="10" fillId="0" borderId="82" xfId="2" applyNumberFormat="1" applyFont="1" applyFill="1" applyBorder="1" applyAlignment="1">
      <alignment horizontal="center" vertical="center"/>
    </xf>
    <xf numFmtId="177" fontId="10" fillId="0" borderId="18" xfId="2" applyNumberFormat="1" applyFont="1" applyFill="1" applyBorder="1" applyAlignment="1">
      <alignment horizontal="center" vertical="center"/>
    </xf>
    <xf numFmtId="0" fontId="10" fillId="0" borderId="82" xfId="0" applyFont="1" applyBorder="1" applyAlignment="1">
      <alignment horizontal="center" vertical="center"/>
    </xf>
    <xf numFmtId="0" fontId="10" fillId="0" borderId="13" xfId="0" applyFont="1" applyBorder="1" applyAlignment="1">
      <alignment horizontal="center" vertical="center"/>
    </xf>
    <xf numFmtId="0" fontId="10" fillId="0" borderId="16" xfId="0" applyFont="1" applyBorder="1" applyAlignment="1">
      <alignment vertical="center"/>
    </xf>
    <xf numFmtId="0" fontId="10" fillId="0" borderId="24" xfId="0" applyFont="1" applyBorder="1" applyAlignment="1">
      <alignment vertical="center"/>
    </xf>
    <xf numFmtId="0" fontId="10" fillId="0" borderId="34" xfId="0" applyFont="1" applyBorder="1" applyAlignment="1">
      <alignment vertical="center"/>
    </xf>
    <xf numFmtId="0" fontId="10" fillId="0" borderId="35" xfId="0" quotePrefix="1" applyFont="1" applyBorder="1" applyAlignment="1">
      <alignment vertical="center"/>
    </xf>
    <xf numFmtId="0" fontId="10" fillId="0" borderId="16" xfId="0" applyFont="1" applyFill="1" applyBorder="1" applyAlignment="1">
      <alignment horizontal="center" vertical="center"/>
    </xf>
    <xf numFmtId="0" fontId="10" fillId="0" borderId="24" xfId="0" applyFont="1" applyFill="1" applyBorder="1" applyAlignment="1">
      <alignment horizontal="center" vertical="center"/>
    </xf>
    <xf numFmtId="0" fontId="9" fillId="0" borderId="35" xfId="0" quotePrefix="1" applyFont="1" applyBorder="1" applyAlignment="1">
      <alignment vertical="center"/>
    </xf>
    <xf numFmtId="9" fontId="15" fillId="0" borderId="34" xfId="0" applyNumberFormat="1" applyFont="1" applyFill="1" applyBorder="1" applyAlignment="1">
      <alignment horizontal="center" vertical="center"/>
    </xf>
    <xf numFmtId="9" fontId="15" fillId="0" borderId="35" xfId="0" applyNumberFormat="1" applyFont="1" applyFill="1" applyBorder="1" applyAlignment="1">
      <alignment horizontal="center" vertical="center"/>
    </xf>
    <xf numFmtId="0" fontId="9" fillId="0" borderId="16" xfId="0" applyFont="1" applyFill="1" applyBorder="1" applyAlignment="1">
      <alignment horizontal="center" vertical="center"/>
    </xf>
    <xf numFmtId="0" fontId="9" fillId="0" borderId="24" xfId="0" applyFont="1" applyFill="1" applyBorder="1" applyAlignment="1">
      <alignment horizontal="center" vertical="center"/>
    </xf>
    <xf numFmtId="0" fontId="9" fillId="0" borderId="34" xfId="0" applyFont="1" applyFill="1" applyBorder="1" applyAlignment="1">
      <alignment vertical="center"/>
    </xf>
    <xf numFmtId="0" fontId="9" fillId="0" borderId="35" xfId="0" applyFont="1" applyFill="1" applyBorder="1" applyAlignment="1">
      <alignment vertical="center"/>
    </xf>
    <xf numFmtId="0" fontId="10" fillId="3" borderId="16" xfId="0" applyFont="1" applyFill="1" applyBorder="1" applyAlignment="1">
      <alignment horizontal="center" vertical="center"/>
    </xf>
    <xf numFmtId="0" fontId="10" fillId="3" borderId="24" xfId="0" applyFont="1" applyFill="1" applyBorder="1" applyAlignment="1">
      <alignment horizontal="center" vertical="center"/>
    </xf>
    <xf numFmtId="0" fontId="9" fillId="3" borderId="16" xfId="0" applyFont="1" applyFill="1" applyBorder="1" applyAlignment="1">
      <alignment horizontal="center" vertical="center"/>
    </xf>
    <xf numFmtId="0" fontId="9" fillId="3" borderId="24" xfId="0" applyFont="1" applyFill="1" applyBorder="1" applyAlignment="1">
      <alignment horizontal="center" vertical="center"/>
    </xf>
    <xf numFmtId="0" fontId="9" fillId="0" borderId="17" xfId="0" applyFont="1" applyFill="1" applyBorder="1" applyAlignment="1">
      <alignment horizontal="center" vertical="center"/>
    </xf>
    <xf numFmtId="0" fontId="9" fillId="0" borderId="25" xfId="0" applyFont="1" applyFill="1" applyBorder="1" applyAlignment="1">
      <alignment horizontal="center" vertical="center"/>
    </xf>
    <xf numFmtId="38" fontId="10" fillId="3" borderId="16" xfId="2" applyFont="1" applyFill="1" applyBorder="1" applyAlignment="1">
      <alignment vertical="center"/>
    </xf>
    <xf numFmtId="38" fontId="10" fillId="3" borderId="24" xfId="2" applyFont="1" applyFill="1" applyBorder="1" applyAlignment="1">
      <alignment vertical="center"/>
    </xf>
    <xf numFmtId="0" fontId="15" fillId="0" borderId="10" xfId="0" applyFont="1" applyBorder="1" applyAlignment="1">
      <alignment horizontal="center" vertical="center"/>
    </xf>
    <xf numFmtId="38" fontId="15" fillId="5" borderId="37" xfId="2" applyFont="1" applyFill="1" applyBorder="1" applyAlignment="1">
      <alignment horizontal="center" vertical="center" shrinkToFit="1"/>
    </xf>
    <xf numFmtId="38" fontId="15" fillId="5" borderId="45" xfId="2" applyFont="1" applyFill="1" applyBorder="1" applyAlignment="1">
      <alignment horizontal="center" vertical="center" shrinkToFit="1"/>
    </xf>
    <xf numFmtId="38" fontId="15" fillId="5" borderId="38" xfId="2" applyFont="1" applyFill="1" applyBorder="1" applyAlignment="1">
      <alignment horizontal="center" vertical="center" shrinkToFit="1"/>
    </xf>
    <xf numFmtId="38" fontId="15" fillId="5" borderId="54" xfId="2" applyFont="1" applyFill="1" applyBorder="1" applyAlignment="1">
      <alignment horizontal="center" vertical="center" shrinkToFit="1"/>
    </xf>
    <xf numFmtId="38" fontId="15" fillId="5" borderId="70" xfId="2" applyFont="1" applyFill="1" applyBorder="1" applyAlignment="1">
      <alignment horizontal="center" vertical="center" shrinkToFit="1"/>
    </xf>
    <xf numFmtId="38" fontId="15" fillId="5" borderId="50" xfId="2" applyFont="1" applyFill="1" applyBorder="1" applyAlignment="1">
      <alignment horizontal="center" vertical="center" shrinkToFit="1"/>
    </xf>
    <xf numFmtId="38" fontId="15" fillId="0" borderId="37" xfId="2" applyFont="1" applyFill="1" applyBorder="1" applyAlignment="1">
      <alignment horizontal="center" vertical="center" shrinkToFit="1"/>
    </xf>
    <xf numFmtId="38" fontId="15" fillId="0" borderId="45" xfId="2" applyFont="1" applyFill="1" applyBorder="1" applyAlignment="1">
      <alignment horizontal="center" vertical="center" shrinkToFit="1"/>
    </xf>
    <xf numFmtId="38" fontId="15" fillId="0" borderId="38" xfId="2" applyFont="1" applyFill="1" applyBorder="1" applyAlignment="1">
      <alignment horizontal="center" vertical="center" shrinkToFit="1"/>
    </xf>
    <xf numFmtId="38" fontId="15" fillId="0" borderId="54" xfId="2" applyFont="1" applyFill="1" applyBorder="1" applyAlignment="1">
      <alignment horizontal="center" vertical="center" shrinkToFit="1"/>
    </xf>
    <xf numFmtId="38" fontId="15" fillId="0" borderId="70" xfId="2" applyFont="1" applyFill="1" applyBorder="1" applyAlignment="1">
      <alignment horizontal="center" vertical="center" shrinkToFit="1"/>
    </xf>
    <xf numFmtId="38" fontId="15" fillId="0" borderId="50" xfId="2" applyFont="1" applyFill="1" applyBorder="1" applyAlignment="1">
      <alignment horizontal="center" vertical="center" shrinkToFit="1"/>
    </xf>
    <xf numFmtId="0" fontId="9" fillId="0" borderId="17" xfId="0" applyFont="1" applyBorder="1" applyAlignment="1">
      <alignment vertical="center"/>
    </xf>
    <xf numFmtId="0" fontId="9" fillId="0" borderId="25" xfId="0" applyFont="1" applyBorder="1" applyAlignment="1">
      <alignment vertical="center"/>
    </xf>
    <xf numFmtId="0" fontId="27" fillId="0" borderId="0" xfId="4" applyFont="1" applyAlignment="1">
      <alignment horizontal="left" vertical="center"/>
    </xf>
    <xf numFmtId="0" fontId="24" fillId="0" borderId="0" xfId="4" applyFont="1" applyAlignment="1">
      <alignment horizontal="center" vertical="center"/>
    </xf>
    <xf numFmtId="0" fontId="25" fillId="0" borderId="24" xfId="4" applyFont="1" applyBorder="1" applyAlignment="1">
      <alignment horizontal="left" vertical="center"/>
    </xf>
    <xf numFmtId="0" fontId="27" fillId="0" borderId="72" xfId="4" applyFont="1" applyBorder="1" applyAlignment="1">
      <alignment horizontal="center" vertical="center" wrapText="1"/>
    </xf>
    <xf numFmtId="0" fontId="27" fillId="0" borderId="73" xfId="4" applyFont="1" applyBorder="1" applyAlignment="1">
      <alignment horizontal="center" vertical="center" wrapText="1"/>
    </xf>
    <xf numFmtId="0" fontId="27" fillId="0" borderId="0" xfId="4" applyFont="1" applyAlignment="1">
      <alignment horizontal="left" vertical="center" wrapText="1"/>
    </xf>
    <xf numFmtId="0" fontId="32" fillId="6" borderId="21" xfId="11" applyFont="1" applyFill="1" applyBorder="1" applyAlignment="1">
      <alignment horizontal="center" vertical="center"/>
    </xf>
    <xf numFmtId="0" fontId="32" fillId="6" borderId="36" xfId="11" applyFont="1" applyFill="1" applyBorder="1" applyAlignment="1">
      <alignment horizontal="center" vertical="center"/>
    </xf>
    <xf numFmtId="0" fontId="37" fillId="0" borderId="45" xfId="11" applyFont="1" applyBorder="1" applyAlignment="1">
      <alignment vertical="top" wrapText="1"/>
    </xf>
    <xf numFmtId="0" fontId="38" fillId="0" borderId="45" xfId="11" applyFont="1" applyBorder="1" applyAlignment="1">
      <alignment vertical="top" wrapText="1"/>
    </xf>
    <xf numFmtId="0" fontId="32" fillId="0" borderId="0" xfId="11" applyFont="1" applyAlignment="1">
      <alignment vertical="center" wrapText="1"/>
    </xf>
    <xf numFmtId="0" fontId="1" fillId="0" borderId="0" xfId="11" applyAlignment="1">
      <alignment vertical="center"/>
    </xf>
    <xf numFmtId="0" fontId="32" fillId="0" borderId="0" xfId="11" applyFont="1" applyAlignment="1">
      <alignment vertical="top"/>
    </xf>
    <xf numFmtId="0" fontId="1" fillId="0" borderId="0" xfId="11" applyAlignment="1">
      <alignment vertical="top"/>
    </xf>
    <xf numFmtId="0" fontId="32" fillId="0" borderId="0" xfId="11" quotePrefix="1" applyFont="1" applyAlignment="1">
      <alignment horizontal="center" vertical="center"/>
    </xf>
    <xf numFmtId="0" fontId="32" fillId="0" borderId="0" xfId="11" applyFont="1" applyAlignment="1">
      <alignment horizontal="center" vertical="center"/>
    </xf>
  </cellXfs>
  <cellStyles count="12">
    <cellStyle name="パーセント" xfId="1" builtinId="5"/>
    <cellStyle name="桁区切り" xfId="2" builtinId="6"/>
    <cellStyle name="桁区切り 2" xfId="3"/>
    <cellStyle name="標準" xfId="0" builtinId="0"/>
    <cellStyle name="標準 2" xfId="4"/>
    <cellStyle name="標準 3" xfId="5"/>
    <cellStyle name="標準 4" xfId="6"/>
    <cellStyle name="標準 5" xfId="7"/>
    <cellStyle name="標準 6" xfId="8"/>
    <cellStyle name="標準 7" xfId="9"/>
    <cellStyle name="標準 8" xfId="10"/>
    <cellStyle name="標準 9" xfId="11"/>
  </cellStyles>
  <dxfs count="0"/>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3</xdr:col>
      <xdr:colOff>238125</xdr:colOff>
      <xdr:row>25</xdr:row>
      <xdr:rowOff>9525</xdr:rowOff>
    </xdr:from>
    <xdr:to>
      <xdr:col>5</xdr:col>
      <xdr:colOff>790575</xdr:colOff>
      <xdr:row>25</xdr:row>
      <xdr:rowOff>9525</xdr:rowOff>
    </xdr:to>
    <xdr:sp macro="" textlink="">
      <xdr:nvSpPr>
        <xdr:cNvPr id="46445" name="Line 1"/>
        <xdr:cNvSpPr>
          <a:spLocks noChangeShapeType="1"/>
        </xdr:cNvSpPr>
      </xdr:nvSpPr>
      <xdr:spPr bwMode="auto">
        <a:xfrm>
          <a:off x="4276725" y="5676900"/>
          <a:ext cx="23622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238125</xdr:colOff>
      <xdr:row>43</xdr:row>
      <xdr:rowOff>9525</xdr:rowOff>
    </xdr:from>
    <xdr:to>
      <xdr:col>5</xdr:col>
      <xdr:colOff>790575</xdr:colOff>
      <xdr:row>43</xdr:row>
      <xdr:rowOff>9525</xdr:rowOff>
    </xdr:to>
    <xdr:sp macro="" textlink="">
      <xdr:nvSpPr>
        <xdr:cNvPr id="46446" name="Line 8"/>
        <xdr:cNvSpPr>
          <a:spLocks noChangeShapeType="1"/>
        </xdr:cNvSpPr>
      </xdr:nvSpPr>
      <xdr:spPr bwMode="auto">
        <a:xfrm>
          <a:off x="4276725" y="9591675"/>
          <a:ext cx="23622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238125</xdr:colOff>
      <xdr:row>43</xdr:row>
      <xdr:rowOff>9525</xdr:rowOff>
    </xdr:from>
    <xdr:to>
      <xdr:col>5</xdr:col>
      <xdr:colOff>790575</xdr:colOff>
      <xdr:row>43</xdr:row>
      <xdr:rowOff>9525</xdr:rowOff>
    </xdr:to>
    <xdr:sp macro="" textlink="">
      <xdr:nvSpPr>
        <xdr:cNvPr id="46447" name="Line 20"/>
        <xdr:cNvSpPr>
          <a:spLocks noChangeShapeType="1"/>
        </xdr:cNvSpPr>
      </xdr:nvSpPr>
      <xdr:spPr bwMode="auto">
        <a:xfrm>
          <a:off x="4276725" y="9591675"/>
          <a:ext cx="23622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238125</xdr:colOff>
      <xdr:row>43</xdr:row>
      <xdr:rowOff>9525</xdr:rowOff>
    </xdr:from>
    <xdr:to>
      <xdr:col>5</xdr:col>
      <xdr:colOff>790575</xdr:colOff>
      <xdr:row>43</xdr:row>
      <xdr:rowOff>9525</xdr:rowOff>
    </xdr:to>
    <xdr:sp macro="" textlink="">
      <xdr:nvSpPr>
        <xdr:cNvPr id="46448" name="Line 22"/>
        <xdr:cNvSpPr>
          <a:spLocks noChangeShapeType="1"/>
        </xdr:cNvSpPr>
      </xdr:nvSpPr>
      <xdr:spPr bwMode="auto">
        <a:xfrm>
          <a:off x="4276725" y="9591675"/>
          <a:ext cx="23622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238125</xdr:colOff>
      <xdr:row>43</xdr:row>
      <xdr:rowOff>9525</xdr:rowOff>
    </xdr:from>
    <xdr:to>
      <xdr:col>5</xdr:col>
      <xdr:colOff>790575</xdr:colOff>
      <xdr:row>43</xdr:row>
      <xdr:rowOff>9525</xdr:rowOff>
    </xdr:to>
    <xdr:sp macro="" textlink="">
      <xdr:nvSpPr>
        <xdr:cNvPr id="46449" name="Line 37"/>
        <xdr:cNvSpPr>
          <a:spLocks noChangeShapeType="1"/>
        </xdr:cNvSpPr>
      </xdr:nvSpPr>
      <xdr:spPr bwMode="auto">
        <a:xfrm>
          <a:off x="4276725" y="9591675"/>
          <a:ext cx="23622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238125</xdr:colOff>
      <xdr:row>43</xdr:row>
      <xdr:rowOff>9525</xdr:rowOff>
    </xdr:from>
    <xdr:to>
      <xdr:col>5</xdr:col>
      <xdr:colOff>790575</xdr:colOff>
      <xdr:row>43</xdr:row>
      <xdr:rowOff>9525</xdr:rowOff>
    </xdr:to>
    <xdr:sp macro="" textlink="">
      <xdr:nvSpPr>
        <xdr:cNvPr id="46450" name="Line 38"/>
        <xdr:cNvSpPr>
          <a:spLocks noChangeShapeType="1"/>
        </xdr:cNvSpPr>
      </xdr:nvSpPr>
      <xdr:spPr bwMode="auto">
        <a:xfrm>
          <a:off x="4276725" y="9591675"/>
          <a:ext cx="23622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238125</xdr:colOff>
      <xdr:row>43</xdr:row>
      <xdr:rowOff>9525</xdr:rowOff>
    </xdr:from>
    <xdr:to>
      <xdr:col>5</xdr:col>
      <xdr:colOff>790575</xdr:colOff>
      <xdr:row>43</xdr:row>
      <xdr:rowOff>9525</xdr:rowOff>
    </xdr:to>
    <xdr:sp macro="" textlink="">
      <xdr:nvSpPr>
        <xdr:cNvPr id="46451" name="Line 39"/>
        <xdr:cNvSpPr>
          <a:spLocks noChangeShapeType="1"/>
        </xdr:cNvSpPr>
      </xdr:nvSpPr>
      <xdr:spPr bwMode="auto">
        <a:xfrm>
          <a:off x="4276725" y="9591675"/>
          <a:ext cx="23622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66675</xdr:colOff>
      <xdr:row>11</xdr:row>
      <xdr:rowOff>125185</xdr:rowOff>
    </xdr:from>
    <xdr:to>
      <xdr:col>5</xdr:col>
      <xdr:colOff>9525</xdr:colOff>
      <xdr:row>13</xdr:row>
      <xdr:rowOff>10885</xdr:rowOff>
    </xdr:to>
    <xdr:sp macro="" textlink="">
      <xdr:nvSpPr>
        <xdr:cNvPr id="46452" name="Oval 92"/>
        <xdr:cNvSpPr>
          <a:spLocks noChangeArrowheads="1"/>
        </xdr:cNvSpPr>
      </xdr:nvSpPr>
      <xdr:spPr bwMode="auto">
        <a:xfrm rot="10800000" flipV="1">
          <a:off x="4611461" y="2615292"/>
          <a:ext cx="772885" cy="334736"/>
        </a:xfrm>
        <a:prstGeom prst="ellipse">
          <a:avLst/>
        </a:prstGeom>
        <a:noFill/>
        <a:ln w="190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97972</xdr:colOff>
      <xdr:row>30</xdr:row>
      <xdr:rowOff>121103</xdr:rowOff>
    </xdr:from>
    <xdr:to>
      <xdr:col>5</xdr:col>
      <xdr:colOff>40822</xdr:colOff>
      <xdr:row>32</xdr:row>
      <xdr:rowOff>6803</xdr:rowOff>
    </xdr:to>
    <xdr:sp macro="" textlink="">
      <xdr:nvSpPr>
        <xdr:cNvPr id="46453" name="Oval 92"/>
        <xdr:cNvSpPr>
          <a:spLocks noChangeArrowheads="1"/>
        </xdr:cNvSpPr>
      </xdr:nvSpPr>
      <xdr:spPr bwMode="auto">
        <a:xfrm rot="10800000" flipV="1">
          <a:off x="4642758" y="6761389"/>
          <a:ext cx="772885" cy="334735"/>
        </a:xfrm>
        <a:prstGeom prst="ellipse">
          <a:avLst/>
        </a:prstGeom>
        <a:noFill/>
        <a:ln w="190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152400</xdr:colOff>
      <xdr:row>48</xdr:row>
      <xdr:rowOff>152400</xdr:rowOff>
    </xdr:from>
    <xdr:to>
      <xdr:col>5</xdr:col>
      <xdr:colOff>95250</xdr:colOff>
      <xdr:row>50</xdr:row>
      <xdr:rowOff>0</xdr:rowOff>
    </xdr:to>
    <xdr:sp macro="" textlink="">
      <xdr:nvSpPr>
        <xdr:cNvPr id="46454" name="Oval 92"/>
        <xdr:cNvSpPr>
          <a:spLocks noChangeArrowheads="1"/>
        </xdr:cNvSpPr>
      </xdr:nvSpPr>
      <xdr:spPr bwMode="auto">
        <a:xfrm rot="10800000" flipV="1">
          <a:off x="5095875" y="10687050"/>
          <a:ext cx="847725" cy="295275"/>
        </a:xfrm>
        <a:prstGeom prst="ellipse">
          <a:avLst/>
        </a:prstGeom>
        <a:noFill/>
        <a:ln w="190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219075</xdr:colOff>
      <xdr:row>66</xdr:row>
      <xdr:rowOff>161925</xdr:rowOff>
    </xdr:from>
    <xdr:to>
      <xdr:col>5</xdr:col>
      <xdr:colOff>771525</xdr:colOff>
      <xdr:row>66</xdr:row>
      <xdr:rowOff>161925</xdr:rowOff>
    </xdr:to>
    <xdr:sp macro="" textlink="">
      <xdr:nvSpPr>
        <xdr:cNvPr id="46455" name="Line 1"/>
        <xdr:cNvSpPr>
          <a:spLocks noChangeShapeType="1"/>
        </xdr:cNvSpPr>
      </xdr:nvSpPr>
      <xdr:spPr bwMode="auto">
        <a:xfrm>
          <a:off x="4257675" y="14268450"/>
          <a:ext cx="23622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2054676</xdr:colOff>
      <xdr:row>5</xdr:row>
      <xdr:rowOff>27215</xdr:rowOff>
    </xdr:from>
    <xdr:to>
      <xdr:col>5</xdr:col>
      <xdr:colOff>388256</xdr:colOff>
      <xdr:row>8</xdr:row>
      <xdr:rowOff>119290</xdr:rowOff>
    </xdr:to>
    <xdr:sp macro="" textlink="">
      <xdr:nvSpPr>
        <xdr:cNvPr id="70" name="AutoShape 93"/>
        <xdr:cNvSpPr>
          <a:spLocks noChangeArrowheads="1"/>
        </xdr:cNvSpPr>
      </xdr:nvSpPr>
      <xdr:spPr bwMode="auto">
        <a:xfrm>
          <a:off x="2789462" y="1211036"/>
          <a:ext cx="2973615" cy="786040"/>
        </a:xfrm>
        <a:prstGeom prst="wedgeRoundRectCallout">
          <a:avLst>
            <a:gd name="adj1" fmla="val 29294"/>
            <a:gd name="adj2" fmla="val 132018"/>
            <a:gd name="adj3" fmla="val 16667"/>
          </a:avLst>
        </a:prstGeom>
        <a:solidFill>
          <a:srgbClr val="FFFFFF"/>
        </a:solidFill>
        <a:ln w="9525">
          <a:solidFill>
            <a:srgbClr val="FF0000"/>
          </a:solidFill>
          <a:miter lim="800000"/>
          <a:headEnd/>
          <a:tailEnd/>
        </a:ln>
      </xdr:spPr>
      <xdr:txBody>
        <a:bodyPr vertOverflow="clip" wrap="square" lIns="36576" tIns="22860" rIns="0" bIns="22860" anchor="ctr" upright="1"/>
        <a:lstStyle/>
        <a:p>
          <a:pPr algn="l" rtl="0">
            <a:defRPr sz="1000"/>
          </a:pPr>
          <a:r>
            <a:rPr lang="ja-JP" altLang="en-US" sz="1400" b="0" i="0" u="none" strike="noStrike" baseline="0">
              <a:solidFill>
                <a:srgbClr val="FF0000"/>
              </a:solidFill>
              <a:latin typeface="ＭＳ Ｐゴシック"/>
              <a:ea typeface="ＭＳ Ｐゴシック"/>
            </a:rPr>
            <a:t>「定格」</a:t>
          </a:r>
          <a:r>
            <a:rPr lang="en-US" altLang="ja-JP" sz="1400" b="0" i="0" u="none" strike="noStrike" baseline="0">
              <a:solidFill>
                <a:srgbClr val="FF0000"/>
              </a:solidFill>
              <a:latin typeface="ＭＳ Ｐゴシック"/>
              <a:ea typeface="ＭＳ Ｐゴシック"/>
            </a:rPr>
            <a:t>or</a:t>
          </a:r>
          <a:r>
            <a:rPr lang="ja-JP" altLang="en-US" sz="1400" b="0" i="0" u="none" strike="noStrike" baseline="0">
              <a:solidFill>
                <a:srgbClr val="FF0000"/>
              </a:solidFill>
              <a:latin typeface="ＭＳ Ｐゴシック"/>
              <a:ea typeface="ＭＳ Ｐゴシック"/>
            </a:rPr>
            <a:t>「部分負荷」を明示する</a:t>
          </a:r>
        </a:p>
      </xdr:txBody>
    </xdr:sp>
    <xdr:clientData fPrintsWithSheet="0"/>
  </xdr:twoCellAnchor>
  <xdr:twoCellAnchor>
    <xdr:from>
      <xdr:col>0</xdr:col>
      <xdr:colOff>612321</xdr:colOff>
      <xdr:row>26</xdr:row>
      <xdr:rowOff>27215</xdr:rowOff>
    </xdr:from>
    <xdr:to>
      <xdr:col>3</xdr:col>
      <xdr:colOff>680357</xdr:colOff>
      <xdr:row>31</xdr:row>
      <xdr:rowOff>40821</xdr:rowOff>
    </xdr:to>
    <xdr:sp macro="" textlink="">
      <xdr:nvSpPr>
        <xdr:cNvPr id="77" name="AutoShape 101"/>
        <xdr:cNvSpPr>
          <a:spLocks noChangeArrowheads="1"/>
        </xdr:cNvSpPr>
      </xdr:nvSpPr>
      <xdr:spPr bwMode="auto">
        <a:xfrm>
          <a:off x="612321" y="5905501"/>
          <a:ext cx="3782786" cy="966106"/>
        </a:xfrm>
        <a:prstGeom prst="wedgeRoundRectCallout">
          <a:avLst>
            <a:gd name="adj1" fmla="val 21451"/>
            <a:gd name="adj2" fmla="val -139329"/>
            <a:gd name="adj3" fmla="val 16667"/>
          </a:avLst>
        </a:prstGeom>
        <a:solidFill>
          <a:srgbClr val="FFFFFF"/>
        </a:solidFill>
        <a:ln w="9525">
          <a:solidFill>
            <a:srgbClr val="FF0000"/>
          </a:solidFill>
          <a:miter lim="800000"/>
          <a:headEnd/>
          <a:tailEnd/>
        </a:ln>
      </xdr:spPr>
      <xdr:txBody>
        <a:bodyPr vertOverflow="clip" wrap="square" lIns="27432" tIns="18288" rIns="0" bIns="18288" anchor="ctr" upright="1"/>
        <a:lstStyle/>
        <a:p>
          <a:pPr algn="l" rtl="0">
            <a:lnSpc>
              <a:spcPts val="1500"/>
            </a:lnSpc>
            <a:defRPr sz="1000"/>
          </a:pPr>
          <a:r>
            <a:rPr lang="ja-JP" altLang="en-US" sz="1400" b="0" i="0" u="none" strike="noStrike" baseline="0">
              <a:solidFill>
                <a:srgbClr val="FF0000"/>
              </a:solidFill>
              <a:latin typeface="ＭＳ Ｐゴシック"/>
              <a:ea typeface="ＭＳ Ｐゴシック"/>
            </a:rPr>
            <a:t>燃料種で「その他」を選択した場合は、</a:t>
          </a:r>
          <a:r>
            <a:rPr lang="ja-JP" altLang="en-US" sz="1400" b="0" i="0" u="none" strike="noStrike" baseline="0">
              <a:solidFill>
                <a:srgbClr val="FF0000"/>
              </a:solidFill>
              <a:latin typeface="ＭＳ Ｐゴシック"/>
              <a:ea typeface="+mn-ea"/>
            </a:rPr>
            <a:t>別シートの「</a:t>
          </a:r>
          <a:r>
            <a:rPr lang="ja-JP" altLang="en-US" sz="1400" b="0" i="0" u="sng" strike="noStrike" baseline="0">
              <a:solidFill>
                <a:srgbClr val="FF0000"/>
              </a:solidFill>
              <a:latin typeface="ＭＳ Ｐゴシック"/>
              <a:ea typeface="+mn-ea"/>
            </a:rPr>
            <a:t>従来方式と補助事業方式の使用燃料について」</a:t>
          </a:r>
          <a:r>
            <a:rPr lang="ja-JP" altLang="en-US" sz="1400" b="0" i="0" u="none" strike="noStrike" baseline="0">
              <a:solidFill>
                <a:srgbClr val="FF0000"/>
              </a:solidFill>
              <a:latin typeface="ＭＳ Ｐゴシック"/>
              <a:ea typeface="+mn-ea"/>
            </a:rPr>
            <a:t>に記入すること</a:t>
          </a:r>
          <a:endParaRPr lang="en-US" altLang="ja-JP" sz="1400" b="0" i="0" u="none" strike="noStrike" baseline="0">
            <a:solidFill>
              <a:srgbClr val="FF0000"/>
            </a:solidFill>
            <a:latin typeface="ＭＳ Ｐゴシック"/>
            <a:ea typeface="+mn-ea"/>
          </a:endParaRPr>
        </a:p>
        <a:p>
          <a:pPr algn="l" rtl="0">
            <a:lnSpc>
              <a:spcPts val="1500"/>
            </a:lnSpc>
            <a:defRPr sz="1000"/>
          </a:pPr>
          <a:r>
            <a:rPr lang="ja-JP" altLang="en-US" sz="1400" b="0" i="0" u="none" strike="noStrike" baseline="0">
              <a:solidFill>
                <a:srgbClr val="FF0000"/>
              </a:solidFill>
              <a:latin typeface="ＭＳ Ｐゴシック"/>
              <a:ea typeface="+mn-ea"/>
            </a:rPr>
            <a:t>（証明書が別途必要）</a:t>
          </a:r>
          <a:endParaRPr lang="en-US" altLang="ja-JP" sz="1400" b="0" i="0" u="none" strike="noStrike" baseline="0">
            <a:solidFill>
              <a:srgbClr val="FF0000"/>
            </a:solidFill>
            <a:latin typeface="ＭＳ Ｐゴシック"/>
            <a:ea typeface="+mn-ea"/>
          </a:endParaRPr>
        </a:p>
        <a:p>
          <a:pPr algn="l" rtl="0">
            <a:lnSpc>
              <a:spcPts val="1500"/>
            </a:lnSpc>
            <a:defRPr sz="1000"/>
          </a:pPr>
          <a:endParaRPr lang="en-US" altLang="ja-JP" sz="1400" b="0" i="0" u="none" strike="noStrike" baseline="0">
            <a:solidFill>
              <a:srgbClr val="FF0000"/>
            </a:solidFill>
            <a:latin typeface="ＭＳ Ｐゴシック"/>
            <a:ea typeface="ＭＳ Ｐゴシック"/>
          </a:endParaRPr>
        </a:p>
      </xdr:txBody>
    </xdr:sp>
    <xdr:clientData fPrintsWithSheet="0"/>
  </xdr:twoCellAnchor>
  <xdr:twoCellAnchor>
    <xdr:from>
      <xdr:col>8</xdr:col>
      <xdr:colOff>477608</xdr:colOff>
      <xdr:row>28</xdr:row>
      <xdr:rowOff>126549</xdr:rowOff>
    </xdr:from>
    <xdr:to>
      <xdr:col>11</xdr:col>
      <xdr:colOff>89805</xdr:colOff>
      <xdr:row>32</xdr:row>
      <xdr:rowOff>209552</xdr:rowOff>
    </xdr:to>
    <xdr:sp macro="" textlink="">
      <xdr:nvSpPr>
        <xdr:cNvPr id="81" name="AutoShape 107"/>
        <xdr:cNvSpPr>
          <a:spLocks noChangeArrowheads="1"/>
        </xdr:cNvSpPr>
      </xdr:nvSpPr>
      <xdr:spPr bwMode="auto">
        <a:xfrm>
          <a:off x="8342537" y="6385835"/>
          <a:ext cx="2156732" cy="913038"/>
        </a:xfrm>
        <a:prstGeom prst="wedgeRoundRectCallout">
          <a:avLst>
            <a:gd name="adj1" fmla="val -39218"/>
            <a:gd name="adj2" fmla="val 141572"/>
            <a:gd name="adj3" fmla="val 16667"/>
          </a:avLst>
        </a:prstGeom>
        <a:solidFill>
          <a:srgbClr val="FFFFFF"/>
        </a:solidFill>
        <a:ln w="9525">
          <a:solidFill>
            <a:srgbClr val="FF0000"/>
          </a:solidFill>
          <a:miter lim="800000"/>
          <a:headEnd/>
          <a:tailEnd/>
        </a:ln>
      </xdr:spPr>
      <xdr:txBody>
        <a:bodyPr vertOverflow="clip" wrap="square" lIns="27432" tIns="18288" rIns="0" bIns="18288" anchor="ctr" upright="1"/>
        <a:lstStyle/>
        <a:p>
          <a:pPr algn="l" rtl="0">
            <a:lnSpc>
              <a:spcPts val="1500"/>
            </a:lnSpc>
            <a:defRPr sz="1000"/>
          </a:pPr>
          <a:r>
            <a:rPr lang="ja-JP" altLang="en-US" sz="1400" b="0" i="0" u="none" strike="noStrike" baseline="0">
              <a:solidFill>
                <a:srgbClr val="FF0000"/>
              </a:solidFill>
              <a:latin typeface="ＭＳ Ｐゴシック"/>
              <a:ea typeface="ＭＳ Ｐゴシック"/>
            </a:rPr>
            <a:t>単位が異なる場合は適する単位に変更する。</a:t>
          </a:r>
        </a:p>
      </xdr:txBody>
    </xdr:sp>
    <xdr:clientData fPrintsWithSheet="0"/>
  </xdr:twoCellAnchor>
  <xdr:twoCellAnchor>
    <xdr:from>
      <xdr:col>14</xdr:col>
      <xdr:colOff>27665</xdr:colOff>
      <xdr:row>64</xdr:row>
      <xdr:rowOff>85729</xdr:rowOff>
    </xdr:from>
    <xdr:to>
      <xdr:col>23</xdr:col>
      <xdr:colOff>761997</xdr:colOff>
      <xdr:row>67</xdr:row>
      <xdr:rowOff>95251</xdr:rowOff>
    </xdr:to>
    <xdr:sp macro="" textlink="" fLocksText="0">
      <xdr:nvSpPr>
        <xdr:cNvPr id="83" name="角丸四角形吹き出し 82"/>
        <xdr:cNvSpPr/>
      </xdr:nvSpPr>
      <xdr:spPr bwMode="auto">
        <a:xfrm>
          <a:off x="14165486" y="14223550"/>
          <a:ext cx="9089118" cy="581022"/>
        </a:xfrm>
        <a:prstGeom prst="wedgeRoundRectCallout">
          <a:avLst>
            <a:gd name="adj1" fmla="val -33663"/>
            <a:gd name="adj2" fmla="val -153968"/>
            <a:gd name="adj3" fmla="val 16667"/>
          </a:avLst>
        </a:prstGeom>
        <a:solidFill>
          <a:srgbClr val="FFFFFF"/>
        </a:solidFill>
        <a:ln w="9525" cap="flat" cmpd="sng" algn="ctr">
          <a:solidFill>
            <a:srgbClr val="FF0000"/>
          </a:solidFill>
          <a:prstDash val="solid"/>
          <a:round/>
          <a:headEnd type="none" w="med" len="med"/>
          <a:tailEnd type="none" w="med" len="med"/>
        </a:ln>
        <a:effectLst/>
        <a:extLst/>
      </xdr:spPr>
      <xdr:txBody>
        <a:bodyPr vertOverflow="clip" horzOverflow="clip" wrap="square" lIns="18288" tIns="36000" rIns="0" bIns="0" spcCol="36000" rtlCol="0" anchor="ctr" anchorCtr="0" upright="1"/>
        <a:lstStyle/>
        <a:p>
          <a:pPr>
            <a:lnSpc>
              <a:spcPts val="1600"/>
            </a:lnSpc>
          </a:pPr>
          <a:r>
            <a:rPr kumimoji="1" lang="en-US" altLang="ja-JP" sz="1400">
              <a:solidFill>
                <a:srgbClr val="FF0000"/>
              </a:solidFill>
              <a:effectLst/>
              <a:latin typeface="ＭＳ Ｐゴシック" pitchFamily="50" charset="-128"/>
              <a:ea typeface="ＭＳ Ｐゴシック" pitchFamily="50" charset="-128"/>
              <a:cs typeface="+mn-cs"/>
            </a:rPr>
            <a:t>GHP</a:t>
          </a:r>
          <a:r>
            <a:rPr kumimoji="1" lang="ja-JP" altLang="en-US" sz="1400">
              <a:solidFill>
                <a:srgbClr val="FF0000"/>
              </a:solidFill>
              <a:effectLst/>
              <a:latin typeface="ＭＳ Ｐゴシック" pitchFamily="50" charset="-128"/>
              <a:ea typeface="ＭＳ Ｐゴシック" pitchFamily="50" charset="-128"/>
              <a:cs typeface="+mn-cs"/>
            </a:rPr>
            <a:t>の燃料消費量は、小数第</a:t>
          </a:r>
          <a:r>
            <a:rPr kumimoji="1" lang="en-US" altLang="ja-JP" sz="1400">
              <a:solidFill>
                <a:srgbClr val="FF0000"/>
              </a:solidFill>
              <a:effectLst/>
              <a:latin typeface="ＭＳ Ｐゴシック" pitchFamily="50" charset="-128"/>
              <a:ea typeface="ＭＳ Ｐゴシック" pitchFamily="50" charset="-128"/>
              <a:cs typeface="+mn-cs"/>
            </a:rPr>
            <a:t>3</a:t>
          </a:r>
          <a:r>
            <a:rPr kumimoji="1" lang="ja-JP" altLang="en-US" sz="1400">
              <a:solidFill>
                <a:srgbClr val="FF0000"/>
              </a:solidFill>
              <a:effectLst/>
              <a:latin typeface="ＭＳ Ｐゴシック" pitchFamily="50" charset="-128"/>
              <a:ea typeface="ＭＳ Ｐゴシック" pitchFamily="50" charset="-128"/>
              <a:cs typeface="+mn-cs"/>
            </a:rPr>
            <a:t>位を四捨五入し</a:t>
          </a:r>
          <a:r>
            <a:rPr kumimoji="1" lang="en-US" altLang="ja-JP" sz="1400">
              <a:solidFill>
                <a:srgbClr val="FF0000"/>
              </a:solidFill>
              <a:effectLst/>
              <a:latin typeface="ＭＳ Ｐゴシック" pitchFamily="50" charset="-128"/>
              <a:ea typeface="ＭＳ Ｐゴシック" pitchFamily="50" charset="-128"/>
              <a:cs typeface="+mn-cs"/>
            </a:rPr>
            <a:t>,</a:t>
          </a:r>
          <a:r>
            <a:rPr kumimoji="1" lang="ja-JP" altLang="en-US" sz="1400">
              <a:solidFill>
                <a:srgbClr val="FF0000"/>
              </a:solidFill>
              <a:effectLst/>
              <a:latin typeface="ＭＳ Ｐゴシック" pitchFamily="50" charset="-128"/>
              <a:ea typeface="ＭＳ Ｐゴシック" pitchFamily="50" charset="-128"/>
              <a:cs typeface="+mn-cs"/>
            </a:rPr>
            <a:t>小数第</a:t>
          </a:r>
          <a:r>
            <a:rPr kumimoji="1" lang="en-US" altLang="ja-JP" sz="1400">
              <a:solidFill>
                <a:srgbClr val="FF0000"/>
              </a:solidFill>
              <a:effectLst/>
              <a:latin typeface="ＭＳ Ｐゴシック" pitchFamily="50" charset="-128"/>
              <a:ea typeface="ＭＳ Ｐゴシック" pitchFamily="50" charset="-128"/>
              <a:cs typeface="+mn-cs"/>
            </a:rPr>
            <a:t>2</a:t>
          </a:r>
          <a:r>
            <a:rPr kumimoji="1" lang="ja-JP" altLang="en-US" sz="1400">
              <a:solidFill>
                <a:srgbClr val="FF0000"/>
              </a:solidFill>
              <a:effectLst/>
              <a:latin typeface="ＭＳ Ｐゴシック" pitchFamily="50" charset="-128"/>
              <a:ea typeface="ＭＳ Ｐゴシック" pitchFamily="50" charset="-128"/>
              <a:cs typeface="+mn-cs"/>
            </a:rPr>
            <a:t>位まで記入する。    </a:t>
          </a:r>
          <a:endParaRPr kumimoji="1" lang="en-US" altLang="ja-JP" sz="1400">
            <a:solidFill>
              <a:srgbClr val="FF0000"/>
            </a:solidFill>
            <a:effectLst/>
            <a:latin typeface="ＭＳ Ｐゴシック" pitchFamily="50" charset="-128"/>
            <a:ea typeface="ＭＳ Ｐゴシック" pitchFamily="50" charset="-128"/>
            <a:cs typeface="+mn-cs"/>
          </a:endParaRPr>
        </a:p>
        <a:p>
          <a:pPr>
            <a:lnSpc>
              <a:spcPts val="1600"/>
            </a:lnSpc>
          </a:pPr>
          <a:r>
            <a:rPr kumimoji="1" lang="ja-JP" altLang="ja-JP" sz="1400">
              <a:solidFill>
                <a:srgbClr val="FF0000"/>
              </a:solidFill>
              <a:effectLst/>
              <a:latin typeface="ＭＳ Ｐゴシック" pitchFamily="50" charset="-128"/>
              <a:ea typeface="ＭＳ Ｐゴシック" pitchFamily="50" charset="-128"/>
              <a:cs typeface="+mn-cs"/>
            </a:rPr>
            <a:t>中間</a:t>
          </a:r>
          <a:r>
            <a:rPr kumimoji="1" lang="ja-JP" altLang="en-US" sz="1400">
              <a:solidFill>
                <a:srgbClr val="FF0000"/>
              </a:solidFill>
              <a:effectLst/>
              <a:latin typeface="ＭＳ Ｐゴシック" pitchFamily="50" charset="-128"/>
              <a:ea typeface="ＭＳ Ｐゴシック" pitchFamily="50" charset="-128"/>
              <a:cs typeface="+mn-cs"/>
            </a:rPr>
            <a:t>冷房標準を用いて「見なし」で計算する場合には「</a:t>
          </a:r>
          <a:r>
            <a:rPr kumimoji="1" lang="en-US" altLang="ja-JP" sz="1400">
              <a:solidFill>
                <a:srgbClr val="FF0000"/>
              </a:solidFill>
              <a:effectLst/>
              <a:latin typeface="ＭＳ Ｐゴシック" pitchFamily="50" charset="-128"/>
              <a:ea typeface="ＭＳ Ｐゴシック" pitchFamily="50" charset="-128"/>
              <a:cs typeface="+mn-cs"/>
            </a:rPr>
            <a:t>GHP</a:t>
          </a:r>
          <a:r>
            <a:rPr kumimoji="1" lang="ja-JP" altLang="en-US" sz="1400">
              <a:solidFill>
                <a:srgbClr val="FF0000"/>
              </a:solidFill>
              <a:effectLst/>
              <a:latin typeface="ＭＳ Ｐゴシック" pitchFamily="50" charset="-128"/>
              <a:ea typeface="ＭＳ Ｐゴシック" pitchFamily="50" charset="-128"/>
              <a:cs typeface="+mn-cs"/>
            </a:rPr>
            <a:t>見なし燃料消費量」のシートを参照。</a:t>
          </a:r>
          <a:endParaRPr lang="ja-JP" altLang="ja-JP" sz="1400">
            <a:solidFill>
              <a:srgbClr val="FF0000"/>
            </a:solidFill>
            <a:effectLst/>
          </a:endParaRPr>
        </a:p>
      </xdr:txBody>
    </xdr:sp>
    <xdr:clientData fLocksWithSheet="0" fPrintsWithSheet="0"/>
  </xdr:twoCellAnchor>
  <xdr:twoCellAnchor>
    <xdr:from>
      <xdr:col>17</xdr:col>
      <xdr:colOff>877658</xdr:colOff>
      <xdr:row>43</xdr:row>
      <xdr:rowOff>155123</xdr:rowOff>
    </xdr:from>
    <xdr:to>
      <xdr:col>21</xdr:col>
      <xdr:colOff>100690</xdr:colOff>
      <xdr:row>48</xdr:row>
      <xdr:rowOff>140155</xdr:rowOff>
    </xdr:to>
    <xdr:sp macro="" textlink="">
      <xdr:nvSpPr>
        <xdr:cNvPr id="84" name="AutoShape 108"/>
        <xdr:cNvSpPr>
          <a:spLocks noChangeArrowheads="1"/>
        </xdr:cNvSpPr>
      </xdr:nvSpPr>
      <xdr:spPr bwMode="auto">
        <a:xfrm>
          <a:off x="16267337" y="9761766"/>
          <a:ext cx="2652032" cy="937532"/>
        </a:xfrm>
        <a:prstGeom prst="wedgeRoundRectCallout">
          <a:avLst>
            <a:gd name="adj1" fmla="val -21481"/>
            <a:gd name="adj2" fmla="val 146745"/>
            <a:gd name="adj3" fmla="val 16667"/>
          </a:avLst>
        </a:prstGeom>
        <a:solidFill>
          <a:srgbClr val="FFFFFF"/>
        </a:solidFill>
        <a:ln w="9525">
          <a:solidFill>
            <a:srgbClr val="FF0000"/>
          </a:solidFill>
          <a:miter lim="800000"/>
          <a:headEnd/>
          <a:tailEnd/>
        </a:ln>
      </xdr:spPr>
      <xdr:txBody>
        <a:bodyPr vertOverflow="clip" wrap="square" lIns="27432" tIns="18288" rIns="0" bIns="18288" anchor="ctr" upright="1"/>
        <a:lstStyle/>
        <a:p>
          <a:pPr algn="l" rtl="0">
            <a:lnSpc>
              <a:spcPts val="1700"/>
            </a:lnSpc>
            <a:defRPr sz="1000"/>
          </a:pPr>
          <a:r>
            <a:rPr lang="ja-JP" altLang="en-US" sz="1400" b="0" i="0" u="none" strike="noStrike" baseline="0">
              <a:solidFill>
                <a:srgbClr val="FF0000"/>
              </a:solidFill>
              <a:latin typeface="ＭＳ Ｐゴシック"/>
              <a:ea typeface="ＭＳ Ｐゴシック"/>
            </a:rPr>
            <a:t>・冷房出力</a:t>
          </a:r>
          <a:r>
            <a:rPr lang="en-US" altLang="ja-JP" sz="1400" b="0" i="0" u="none" strike="noStrike" baseline="0">
              <a:solidFill>
                <a:srgbClr val="FF0000"/>
              </a:solidFill>
              <a:latin typeface="ＭＳ Ｐゴシック"/>
              <a:ea typeface="ＭＳ Ｐゴシック"/>
            </a:rPr>
            <a:t>(kW)</a:t>
          </a:r>
          <a:r>
            <a:rPr lang="ja-JP" altLang="en-US" sz="1400" b="0" i="0" u="none" strike="noStrike" baseline="0">
              <a:solidFill>
                <a:srgbClr val="FF0000"/>
              </a:solidFill>
              <a:latin typeface="ＭＳ Ｐゴシック"/>
              <a:ea typeface="ＭＳ Ｐゴシック"/>
            </a:rPr>
            <a:t>は、</a:t>
          </a:r>
        </a:p>
        <a:p>
          <a:pPr algn="l" rtl="0">
            <a:lnSpc>
              <a:spcPts val="1600"/>
            </a:lnSpc>
            <a:defRPr sz="1000"/>
          </a:pPr>
          <a:r>
            <a:rPr lang="ja-JP" altLang="en-US" sz="1400" b="0" i="0" u="none" strike="noStrike" baseline="0">
              <a:solidFill>
                <a:srgbClr val="FF0000"/>
              </a:solidFill>
              <a:latin typeface="ＭＳ Ｐゴシック"/>
              <a:ea typeface="ＭＳ Ｐゴシック"/>
            </a:rPr>
            <a:t>　見なし燃料消費量の場合も</a:t>
          </a:r>
        </a:p>
        <a:p>
          <a:pPr algn="l" rtl="0">
            <a:lnSpc>
              <a:spcPts val="1600"/>
            </a:lnSpc>
            <a:defRPr sz="1000"/>
          </a:pPr>
          <a:r>
            <a:rPr lang="ja-JP" altLang="en-US" sz="1400" b="0" i="0" u="none" strike="noStrike" baseline="0">
              <a:solidFill>
                <a:srgbClr val="FF0000"/>
              </a:solidFill>
              <a:latin typeface="ＭＳ Ｐゴシック"/>
              <a:ea typeface="ＭＳ Ｐゴシック"/>
            </a:rPr>
            <a:t>　「定格の値」を記入する。</a:t>
          </a:r>
        </a:p>
      </xdr:txBody>
    </xdr:sp>
    <xdr:clientData fPrintsWithSheet="0"/>
  </xdr:twoCellAnchor>
  <xdr:twoCellAnchor>
    <xdr:from>
      <xdr:col>4</xdr:col>
      <xdr:colOff>292551</xdr:colOff>
      <xdr:row>26</xdr:row>
      <xdr:rowOff>72120</xdr:rowOff>
    </xdr:from>
    <xdr:to>
      <xdr:col>7</xdr:col>
      <xdr:colOff>764719</xdr:colOff>
      <xdr:row>29</xdr:row>
      <xdr:rowOff>38102</xdr:rowOff>
    </xdr:to>
    <xdr:sp macro="" textlink="">
      <xdr:nvSpPr>
        <xdr:cNvPr id="87" name="AutoShape 93"/>
        <xdr:cNvSpPr>
          <a:spLocks noChangeArrowheads="1"/>
        </xdr:cNvSpPr>
      </xdr:nvSpPr>
      <xdr:spPr bwMode="auto">
        <a:xfrm>
          <a:off x="4837337" y="5950406"/>
          <a:ext cx="2962275" cy="537482"/>
        </a:xfrm>
        <a:prstGeom prst="wedgeRoundRectCallout">
          <a:avLst>
            <a:gd name="adj1" fmla="val -35396"/>
            <a:gd name="adj2" fmla="val 111217"/>
            <a:gd name="adj3" fmla="val 16667"/>
          </a:avLst>
        </a:prstGeom>
        <a:solidFill>
          <a:srgbClr val="FFFFFF"/>
        </a:solidFill>
        <a:ln w="9525">
          <a:solidFill>
            <a:srgbClr val="FF0000"/>
          </a:solidFill>
          <a:miter lim="800000"/>
          <a:headEnd/>
          <a:tailEnd/>
        </a:ln>
      </xdr:spPr>
      <xdr:txBody>
        <a:bodyPr vertOverflow="clip" wrap="square" lIns="36576" tIns="22860" rIns="0" bIns="22860" anchor="ctr" upright="1"/>
        <a:lstStyle/>
        <a:p>
          <a:pPr algn="l" rtl="0">
            <a:defRPr sz="1000"/>
          </a:pPr>
          <a:r>
            <a:rPr lang="ja-JP" altLang="en-US" sz="1400" b="0" i="0" u="none" strike="noStrike" baseline="0">
              <a:solidFill>
                <a:srgbClr val="FF0000"/>
              </a:solidFill>
              <a:latin typeface="ＭＳ Ｐゴシック"/>
              <a:ea typeface="ＭＳ Ｐゴシック"/>
            </a:rPr>
            <a:t>「定格」</a:t>
          </a:r>
          <a:r>
            <a:rPr lang="en-US" altLang="ja-JP" sz="1400" b="0" i="0" u="none" strike="noStrike" baseline="0">
              <a:solidFill>
                <a:srgbClr val="FF0000"/>
              </a:solidFill>
              <a:latin typeface="ＭＳ Ｐゴシック"/>
              <a:ea typeface="ＭＳ Ｐゴシック"/>
            </a:rPr>
            <a:t>or</a:t>
          </a:r>
          <a:r>
            <a:rPr lang="ja-JP" altLang="en-US" sz="1400" b="0" i="0" u="none" strike="noStrike" baseline="0">
              <a:solidFill>
                <a:srgbClr val="FF0000"/>
              </a:solidFill>
              <a:latin typeface="ＭＳ Ｐゴシック"/>
              <a:ea typeface="ＭＳ Ｐゴシック"/>
            </a:rPr>
            <a:t>「部分負荷」を明示する</a:t>
          </a:r>
        </a:p>
      </xdr:txBody>
    </xdr:sp>
    <xdr:clientData fPrintsWithSheet="0"/>
  </xdr:twoCellAnchor>
  <xdr:twoCellAnchor>
    <xdr:from>
      <xdr:col>1</xdr:col>
      <xdr:colOff>238122</xdr:colOff>
      <xdr:row>45</xdr:row>
      <xdr:rowOff>72118</xdr:rowOff>
    </xdr:from>
    <xdr:to>
      <xdr:col>3</xdr:col>
      <xdr:colOff>220433</xdr:colOff>
      <xdr:row>48</xdr:row>
      <xdr:rowOff>17691</xdr:rowOff>
    </xdr:to>
    <xdr:sp macro="" textlink="">
      <xdr:nvSpPr>
        <xdr:cNvPr id="88" name="AutoShape 93"/>
        <xdr:cNvSpPr>
          <a:spLocks noChangeArrowheads="1"/>
        </xdr:cNvSpPr>
      </xdr:nvSpPr>
      <xdr:spPr bwMode="auto">
        <a:xfrm>
          <a:off x="972908" y="10236654"/>
          <a:ext cx="2962275" cy="517073"/>
        </a:xfrm>
        <a:prstGeom prst="wedgeRoundRectCallout">
          <a:avLst>
            <a:gd name="adj1" fmla="val 74388"/>
            <a:gd name="adj2" fmla="val 80837"/>
            <a:gd name="adj3" fmla="val 16667"/>
          </a:avLst>
        </a:prstGeom>
        <a:solidFill>
          <a:srgbClr val="FFFFFF"/>
        </a:solidFill>
        <a:ln w="9525">
          <a:solidFill>
            <a:srgbClr val="FF0000"/>
          </a:solidFill>
          <a:miter lim="800000"/>
          <a:headEnd/>
          <a:tailEnd/>
        </a:ln>
      </xdr:spPr>
      <xdr:txBody>
        <a:bodyPr vertOverflow="clip" wrap="square" lIns="36576" tIns="22860" rIns="0" bIns="22860" anchor="ctr" upright="1"/>
        <a:lstStyle/>
        <a:p>
          <a:pPr algn="l" rtl="0">
            <a:defRPr sz="1000"/>
          </a:pPr>
          <a:r>
            <a:rPr lang="ja-JP" altLang="en-US" sz="1400" b="0" i="0" u="none" strike="noStrike" baseline="0">
              <a:solidFill>
                <a:srgbClr val="FF0000"/>
              </a:solidFill>
              <a:latin typeface="ＭＳ Ｐゴシック"/>
              <a:ea typeface="ＭＳ Ｐゴシック"/>
            </a:rPr>
            <a:t>「定格」</a:t>
          </a:r>
          <a:r>
            <a:rPr lang="en-US" altLang="ja-JP" sz="1400" b="0" i="0" u="none" strike="noStrike" baseline="0">
              <a:solidFill>
                <a:srgbClr val="FF0000"/>
              </a:solidFill>
              <a:latin typeface="ＭＳ Ｐゴシック"/>
              <a:ea typeface="ＭＳ Ｐゴシック"/>
            </a:rPr>
            <a:t>or</a:t>
          </a:r>
          <a:r>
            <a:rPr lang="ja-JP" altLang="en-US" sz="1400" b="0" i="0" u="none" strike="noStrike" baseline="0">
              <a:solidFill>
                <a:srgbClr val="FF0000"/>
              </a:solidFill>
              <a:latin typeface="ＭＳ Ｐゴシック"/>
              <a:ea typeface="ＭＳ Ｐゴシック"/>
            </a:rPr>
            <a:t>「部分負荷」を明示する</a:t>
          </a:r>
        </a:p>
      </xdr:txBody>
    </xdr:sp>
    <xdr:clientData fPrintsWithSheet="0"/>
  </xdr:twoCellAnchor>
  <xdr:twoCellAnchor>
    <xdr:from>
      <xdr:col>14</xdr:col>
      <xdr:colOff>193222</xdr:colOff>
      <xdr:row>25</xdr:row>
      <xdr:rowOff>16330</xdr:rowOff>
    </xdr:from>
    <xdr:to>
      <xdr:col>18</xdr:col>
      <xdr:colOff>547008</xdr:colOff>
      <xdr:row>30</xdr:row>
      <xdr:rowOff>152400</xdr:rowOff>
    </xdr:to>
    <xdr:sp macro="" textlink="">
      <xdr:nvSpPr>
        <xdr:cNvPr id="90" name="AutoShape 101"/>
        <xdr:cNvSpPr>
          <a:spLocks noChangeArrowheads="1"/>
        </xdr:cNvSpPr>
      </xdr:nvSpPr>
      <xdr:spPr bwMode="auto">
        <a:xfrm>
          <a:off x="13092793" y="5704116"/>
          <a:ext cx="3782786" cy="1088570"/>
        </a:xfrm>
        <a:prstGeom prst="wedgeRoundRectCallout">
          <a:avLst>
            <a:gd name="adj1" fmla="val -42578"/>
            <a:gd name="adj2" fmla="val -108079"/>
            <a:gd name="adj3" fmla="val 16667"/>
          </a:avLst>
        </a:prstGeom>
        <a:solidFill>
          <a:srgbClr val="FFFFFF"/>
        </a:solidFill>
        <a:ln w="9525">
          <a:solidFill>
            <a:srgbClr val="FF0000"/>
          </a:solidFill>
          <a:miter lim="800000"/>
          <a:headEnd/>
          <a:tailEnd/>
        </a:ln>
      </xdr:spPr>
      <xdr:txBody>
        <a:bodyPr vertOverflow="clip" wrap="square" lIns="27432" tIns="18288" rIns="0" bIns="18288" anchor="ctr" upright="1"/>
        <a:lstStyle/>
        <a:p>
          <a:pPr algn="l" rtl="0">
            <a:lnSpc>
              <a:spcPts val="1500"/>
            </a:lnSpc>
            <a:defRPr sz="1000"/>
          </a:pPr>
          <a:r>
            <a:rPr lang="ja-JP" altLang="en-US" sz="1400" b="0" i="0" u="none" strike="noStrike" baseline="0">
              <a:solidFill>
                <a:srgbClr val="FF0000"/>
              </a:solidFill>
              <a:latin typeface="ＭＳ Ｐゴシック"/>
              <a:ea typeface="ＭＳ Ｐゴシック"/>
            </a:rPr>
            <a:t>燃料種で「その他」を選択した場合は、</a:t>
          </a:r>
          <a:r>
            <a:rPr lang="ja-JP" altLang="en-US" sz="1400" b="0" i="0" u="none" strike="noStrike" baseline="0">
              <a:solidFill>
                <a:srgbClr val="FF0000"/>
              </a:solidFill>
              <a:latin typeface="ＭＳ Ｐゴシック"/>
              <a:ea typeface="+mn-ea"/>
            </a:rPr>
            <a:t>別シートの「</a:t>
          </a:r>
          <a:r>
            <a:rPr lang="ja-JP" altLang="en-US" sz="1400" b="0" i="0" u="sng" strike="noStrike" baseline="0">
              <a:solidFill>
                <a:srgbClr val="FF0000"/>
              </a:solidFill>
              <a:latin typeface="ＭＳ Ｐゴシック"/>
              <a:ea typeface="+mn-ea"/>
            </a:rPr>
            <a:t>従来方式と補助事業方式の使用燃料について」</a:t>
          </a:r>
          <a:r>
            <a:rPr lang="ja-JP" altLang="en-US" sz="1400" b="0" i="0" u="none" strike="noStrike" baseline="0">
              <a:solidFill>
                <a:srgbClr val="FF0000"/>
              </a:solidFill>
              <a:latin typeface="ＭＳ Ｐゴシック"/>
              <a:ea typeface="+mn-ea"/>
            </a:rPr>
            <a:t>に記入すること</a:t>
          </a:r>
          <a:endParaRPr lang="en-US" altLang="ja-JP" sz="1400" b="0" i="0" u="none" strike="noStrike" baseline="0">
            <a:solidFill>
              <a:srgbClr val="FF0000"/>
            </a:solidFill>
            <a:latin typeface="ＭＳ Ｐゴシック"/>
            <a:ea typeface="+mn-ea"/>
          </a:endParaRPr>
        </a:p>
        <a:p>
          <a:pPr algn="l" rtl="0">
            <a:lnSpc>
              <a:spcPts val="1500"/>
            </a:lnSpc>
            <a:defRPr sz="1000"/>
          </a:pPr>
          <a:r>
            <a:rPr lang="ja-JP" altLang="en-US" sz="1400" b="0" i="0" u="none" strike="noStrike" baseline="0">
              <a:solidFill>
                <a:srgbClr val="FF0000"/>
              </a:solidFill>
              <a:latin typeface="ＭＳ Ｐゴシック"/>
              <a:ea typeface="+mn-ea"/>
            </a:rPr>
            <a:t>（証明書が別途必要）</a:t>
          </a:r>
          <a:endParaRPr lang="en-US" altLang="ja-JP" sz="1400" b="0" i="0" u="none" strike="noStrike" baseline="0">
            <a:solidFill>
              <a:srgbClr val="FF0000"/>
            </a:solidFill>
            <a:latin typeface="ＭＳ Ｐゴシック"/>
            <a:ea typeface="+mn-ea"/>
          </a:endParaRPr>
        </a:p>
        <a:p>
          <a:pPr algn="l" rtl="0">
            <a:lnSpc>
              <a:spcPts val="1500"/>
            </a:lnSpc>
            <a:defRPr sz="1000"/>
          </a:pPr>
          <a:endParaRPr lang="en-US" altLang="ja-JP" sz="1400" b="0" i="0" u="none" strike="noStrike" baseline="0">
            <a:solidFill>
              <a:srgbClr val="FF0000"/>
            </a:solidFill>
            <a:latin typeface="ＭＳ Ｐゴシック"/>
            <a:ea typeface="ＭＳ Ｐゴシック"/>
          </a:endParaRPr>
        </a:p>
      </xdr:txBody>
    </xdr:sp>
    <xdr:clientData fPrintsWithSheet="0"/>
  </xdr:twoCellAnchor>
  <xdr:twoCellAnchor>
    <xdr:from>
      <xdr:col>2</xdr:col>
      <xdr:colOff>354236</xdr:colOff>
      <xdr:row>63</xdr:row>
      <xdr:rowOff>31301</xdr:rowOff>
    </xdr:from>
    <xdr:to>
      <xdr:col>8</xdr:col>
      <xdr:colOff>625929</xdr:colOff>
      <xdr:row>64</xdr:row>
      <xdr:rowOff>149679</xdr:rowOff>
    </xdr:to>
    <xdr:sp macro="" textlink="" fLocksText="0">
      <xdr:nvSpPr>
        <xdr:cNvPr id="21" name="角丸四角形吹き出し 20"/>
        <xdr:cNvSpPr/>
      </xdr:nvSpPr>
      <xdr:spPr bwMode="auto">
        <a:xfrm>
          <a:off x="3497486" y="13978622"/>
          <a:ext cx="5741764" cy="308878"/>
        </a:xfrm>
        <a:prstGeom prst="wedgeRoundRectCallout">
          <a:avLst>
            <a:gd name="adj1" fmla="val -33663"/>
            <a:gd name="adj2" fmla="val -153968"/>
            <a:gd name="adj3" fmla="val 16667"/>
          </a:avLst>
        </a:prstGeom>
        <a:solidFill>
          <a:srgbClr val="FFFFFF"/>
        </a:solidFill>
        <a:ln w="9525" cap="flat" cmpd="sng" algn="ctr">
          <a:solidFill>
            <a:srgbClr val="FF0000"/>
          </a:solidFill>
          <a:prstDash val="solid"/>
          <a:round/>
          <a:headEnd type="none" w="med" len="med"/>
          <a:tailEnd type="none" w="med" len="med"/>
        </a:ln>
        <a:effectLst/>
        <a:extLst/>
      </xdr:spPr>
      <xdr:txBody>
        <a:bodyPr vertOverflow="clip" horzOverflow="clip" wrap="square" lIns="18288" tIns="36000" rIns="0" bIns="0" spcCol="36000" rtlCol="0" anchor="ctr" anchorCtr="0" upright="1"/>
        <a:lstStyle/>
        <a:p>
          <a:pPr>
            <a:lnSpc>
              <a:spcPts val="1600"/>
            </a:lnSpc>
          </a:pPr>
          <a:r>
            <a:rPr kumimoji="1" lang="en-US" altLang="ja-JP" sz="1400">
              <a:solidFill>
                <a:srgbClr val="FF0000"/>
              </a:solidFill>
              <a:effectLst/>
              <a:latin typeface="ＭＳ Ｐゴシック" pitchFamily="50" charset="-128"/>
              <a:ea typeface="ＭＳ Ｐゴシック" pitchFamily="50" charset="-128"/>
              <a:cs typeface="+mn-cs"/>
            </a:rPr>
            <a:t>GHP</a:t>
          </a:r>
          <a:r>
            <a:rPr kumimoji="1" lang="ja-JP" altLang="en-US" sz="1400">
              <a:solidFill>
                <a:srgbClr val="FF0000"/>
              </a:solidFill>
              <a:effectLst/>
              <a:latin typeface="ＭＳ Ｐゴシック" pitchFamily="50" charset="-128"/>
              <a:ea typeface="ＭＳ Ｐゴシック" pitchFamily="50" charset="-128"/>
              <a:cs typeface="+mn-cs"/>
            </a:rPr>
            <a:t>の燃料消費量は、小数第</a:t>
          </a:r>
          <a:r>
            <a:rPr kumimoji="1" lang="en-US" altLang="ja-JP" sz="1400">
              <a:solidFill>
                <a:srgbClr val="FF0000"/>
              </a:solidFill>
              <a:effectLst/>
              <a:latin typeface="ＭＳ Ｐゴシック" pitchFamily="50" charset="-128"/>
              <a:ea typeface="ＭＳ Ｐゴシック" pitchFamily="50" charset="-128"/>
              <a:cs typeface="+mn-cs"/>
            </a:rPr>
            <a:t>3</a:t>
          </a:r>
          <a:r>
            <a:rPr kumimoji="1" lang="ja-JP" altLang="en-US" sz="1400">
              <a:solidFill>
                <a:srgbClr val="FF0000"/>
              </a:solidFill>
              <a:effectLst/>
              <a:latin typeface="ＭＳ Ｐゴシック" pitchFamily="50" charset="-128"/>
              <a:ea typeface="ＭＳ Ｐゴシック" pitchFamily="50" charset="-128"/>
              <a:cs typeface="+mn-cs"/>
            </a:rPr>
            <a:t>位を四捨五入し</a:t>
          </a:r>
          <a:r>
            <a:rPr kumimoji="1" lang="en-US" altLang="ja-JP" sz="1400">
              <a:solidFill>
                <a:srgbClr val="FF0000"/>
              </a:solidFill>
              <a:effectLst/>
              <a:latin typeface="ＭＳ Ｐゴシック" pitchFamily="50" charset="-128"/>
              <a:ea typeface="ＭＳ Ｐゴシック" pitchFamily="50" charset="-128"/>
              <a:cs typeface="+mn-cs"/>
            </a:rPr>
            <a:t>,</a:t>
          </a:r>
          <a:r>
            <a:rPr kumimoji="1" lang="ja-JP" altLang="en-US" sz="1400">
              <a:solidFill>
                <a:srgbClr val="FF0000"/>
              </a:solidFill>
              <a:effectLst/>
              <a:latin typeface="ＭＳ Ｐゴシック" pitchFamily="50" charset="-128"/>
              <a:ea typeface="ＭＳ Ｐゴシック" pitchFamily="50" charset="-128"/>
              <a:cs typeface="+mn-cs"/>
            </a:rPr>
            <a:t>小数第</a:t>
          </a:r>
          <a:r>
            <a:rPr kumimoji="1" lang="en-US" altLang="ja-JP" sz="1400">
              <a:solidFill>
                <a:srgbClr val="FF0000"/>
              </a:solidFill>
              <a:effectLst/>
              <a:latin typeface="ＭＳ Ｐゴシック" pitchFamily="50" charset="-128"/>
              <a:ea typeface="ＭＳ Ｐゴシック" pitchFamily="50" charset="-128"/>
              <a:cs typeface="+mn-cs"/>
            </a:rPr>
            <a:t>2</a:t>
          </a:r>
          <a:r>
            <a:rPr kumimoji="1" lang="ja-JP" altLang="en-US" sz="1400">
              <a:solidFill>
                <a:srgbClr val="FF0000"/>
              </a:solidFill>
              <a:effectLst/>
              <a:latin typeface="ＭＳ Ｐゴシック" pitchFamily="50" charset="-128"/>
              <a:ea typeface="ＭＳ Ｐゴシック" pitchFamily="50" charset="-128"/>
              <a:cs typeface="+mn-cs"/>
            </a:rPr>
            <a:t>位まで記入する。</a:t>
          </a:r>
          <a:endParaRPr lang="ja-JP" altLang="ja-JP" sz="1400">
            <a:solidFill>
              <a:srgbClr val="FF0000"/>
            </a:solidFill>
            <a:effectLst/>
          </a:endParaRPr>
        </a:p>
      </xdr:txBody>
    </xdr:sp>
    <xdr:clientData fLocksWithSheet="0" fPrintsWithSheet="0"/>
  </xdr:twoCellAnchor>
</xdr:wsDr>
</file>

<file path=xl/drawings/drawing2.xml><?xml version="1.0" encoding="utf-8"?>
<xdr:wsDr xmlns:xdr="http://schemas.openxmlformats.org/drawingml/2006/spreadsheetDrawing" xmlns:a="http://schemas.openxmlformats.org/drawingml/2006/main">
  <xdr:twoCellAnchor>
    <xdr:from>
      <xdr:col>19</xdr:col>
      <xdr:colOff>9525</xdr:colOff>
      <xdr:row>1</xdr:row>
      <xdr:rowOff>0</xdr:rowOff>
    </xdr:from>
    <xdr:to>
      <xdr:col>19</xdr:col>
      <xdr:colOff>142875</xdr:colOff>
      <xdr:row>1</xdr:row>
      <xdr:rowOff>0</xdr:rowOff>
    </xdr:to>
    <xdr:sp macro="" textlink="">
      <xdr:nvSpPr>
        <xdr:cNvPr id="2" name="Text Box 1"/>
        <xdr:cNvSpPr txBox="1">
          <a:spLocks noChangeArrowheads="1"/>
        </xdr:cNvSpPr>
      </xdr:nvSpPr>
      <xdr:spPr bwMode="auto">
        <a:xfrm>
          <a:off x="2905125" y="200025"/>
          <a:ext cx="1333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26</xdr:col>
      <xdr:colOff>34290</xdr:colOff>
      <xdr:row>1</xdr:row>
      <xdr:rowOff>0</xdr:rowOff>
    </xdr:from>
    <xdr:to>
      <xdr:col>27</xdr:col>
      <xdr:colOff>552</xdr:colOff>
      <xdr:row>1</xdr:row>
      <xdr:rowOff>0</xdr:rowOff>
    </xdr:to>
    <xdr:sp macro="" textlink="">
      <xdr:nvSpPr>
        <xdr:cNvPr id="3" name="Text Box 2"/>
        <xdr:cNvSpPr txBox="1">
          <a:spLocks noChangeArrowheads="1"/>
        </xdr:cNvSpPr>
      </xdr:nvSpPr>
      <xdr:spPr bwMode="auto">
        <a:xfrm>
          <a:off x="3996690" y="200025"/>
          <a:ext cx="118662"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30</xdr:col>
      <xdr:colOff>0</xdr:colOff>
      <xdr:row>1</xdr:row>
      <xdr:rowOff>0</xdr:rowOff>
    </xdr:from>
    <xdr:to>
      <xdr:col>30</xdr:col>
      <xdr:colOff>0</xdr:colOff>
      <xdr:row>1</xdr:row>
      <xdr:rowOff>0</xdr:rowOff>
    </xdr:to>
    <xdr:sp macro="" textlink="">
      <xdr:nvSpPr>
        <xdr:cNvPr id="4" name="Text Box 3"/>
        <xdr:cNvSpPr txBox="1">
          <a:spLocks noChangeArrowheads="1"/>
        </xdr:cNvSpPr>
      </xdr:nvSpPr>
      <xdr:spPr bwMode="auto">
        <a:xfrm>
          <a:off x="4572000" y="2000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43</xdr:col>
      <xdr:colOff>0</xdr:colOff>
      <xdr:row>1</xdr:row>
      <xdr:rowOff>0</xdr:rowOff>
    </xdr:from>
    <xdr:to>
      <xdr:col>43</xdr:col>
      <xdr:colOff>552</xdr:colOff>
      <xdr:row>1</xdr:row>
      <xdr:rowOff>0</xdr:rowOff>
    </xdr:to>
    <xdr:sp macro="" textlink="">
      <xdr:nvSpPr>
        <xdr:cNvPr id="5" name="Text Box 6"/>
        <xdr:cNvSpPr txBox="1">
          <a:spLocks noChangeArrowheads="1"/>
        </xdr:cNvSpPr>
      </xdr:nvSpPr>
      <xdr:spPr bwMode="auto">
        <a:xfrm>
          <a:off x="6610350" y="200025"/>
          <a:ext cx="552"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editAs="oneCell">
    <xdr:from>
      <xdr:col>31</xdr:col>
      <xdr:colOff>19050</xdr:colOff>
      <xdr:row>1</xdr:row>
      <xdr:rowOff>0</xdr:rowOff>
    </xdr:from>
    <xdr:to>
      <xdr:col>32</xdr:col>
      <xdr:colOff>0</xdr:colOff>
      <xdr:row>2</xdr:row>
      <xdr:rowOff>95250</xdr:rowOff>
    </xdr:to>
    <xdr:sp macro="" textlink="">
      <xdr:nvSpPr>
        <xdr:cNvPr id="6" name="Text Box 8"/>
        <xdr:cNvSpPr txBox="1">
          <a:spLocks noChangeArrowheads="1"/>
        </xdr:cNvSpPr>
      </xdr:nvSpPr>
      <xdr:spPr bwMode="auto">
        <a:xfrm>
          <a:off x="4743450" y="200025"/>
          <a:ext cx="13335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30</xdr:col>
      <xdr:colOff>142875</xdr:colOff>
      <xdr:row>1</xdr:row>
      <xdr:rowOff>0</xdr:rowOff>
    </xdr:from>
    <xdr:to>
      <xdr:col>31</xdr:col>
      <xdr:colOff>28575</xdr:colOff>
      <xdr:row>2</xdr:row>
      <xdr:rowOff>76200</xdr:rowOff>
    </xdr:to>
    <xdr:sp macro="" textlink="">
      <xdr:nvSpPr>
        <xdr:cNvPr id="7" name="Text Box 8"/>
        <xdr:cNvSpPr txBox="1">
          <a:spLocks noChangeArrowheads="1"/>
        </xdr:cNvSpPr>
      </xdr:nvSpPr>
      <xdr:spPr bwMode="auto">
        <a:xfrm>
          <a:off x="4714875" y="200025"/>
          <a:ext cx="38100"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43</xdr:col>
      <xdr:colOff>0</xdr:colOff>
      <xdr:row>0</xdr:row>
      <xdr:rowOff>171450</xdr:rowOff>
    </xdr:from>
    <xdr:to>
      <xdr:col>44</xdr:col>
      <xdr:colOff>731543</xdr:colOff>
      <xdr:row>4</xdr:row>
      <xdr:rowOff>1</xdr:rowOff>
    </xdr:to>
    <xdr:sp macro="" textlink="">
      <xdr:nvSpPr>
        <xdr:cNvPr id="8" name="四角形吹き出し 7"/>
        <xdr:cNvSpPr/>
      </xdr:nvSpPr>
      <xdr:spPr>
        <a:xfrm>
          <a:off x="6610350" y="171450"/>
          <a:ext cx="1417343" cy="771526"/>
        </a:xfrm>
        <a:prstGeom prst="wedgeRectCallout">
          <a:avLst>
            <a:gd name="adj1" fmla="val -49370"/>
            <a:gd name="adj2" fmla="val 27346"/>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just">
            <a:spcAft>
              <a:spcPts val="0"/>
            </a:spcAft>
            <a:tabLst>
              <a:tab pos="2700020" algn="ctr"/>
              <a:tab pos="5400040" algn="r"/>
            </a:tabLst>
          </a:pPr>
          <a:r>
            <a:rPr lang="ja-JP" altLang="en-US" sz="800" kern="10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①：補機動力の根拠を計算根拠シートで明確にすること。</a:t>
          </a:r>
          <a:endParaRPr lang="en-US" altLang="ja-JP" sz="800" kern="10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endParaRPr>
        </a:p>
        <a:p>
          <a:pPr algn="just">
            <a:spcAft>
              <a:spcPts val="0"/>
            </a:spcAft>
            <a:tabLst>
              <a:tab pos="2700020" algn="ctr"/>
              <a:tab pos="5400040" algn="r"/>
            </a:tabLst>
          </a:pPr>
          <a:r>
            <a:rPr lang="ja-JP" altLang="en-US" sz="800" kern="10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例：計測値</a:t>
          </a:r>
          <a:r>
            <a:rPr lang="en-US" altLang="ja-JP" sz="800" kern="10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or</a:t>
          </a:r>
          <a:r>
            <a:rPr lang="ja-JP" altLang="en-US" sz="800" kern="10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仕様値</a:t>
          </a:r>
          <a:r>
            <a:rPr lang="en-US" altLang="ja-JP" sz="800" kern="10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or</a:t>
          </a:r>
          <a:r>
            <a:rPr lang="ja-JP" altLang="en-US" sz="800" kern="10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発電量</a:t>
          </a:r>
          <a:r>
            <a:rPr lang="en-US" altLang="ja-JP" sz="800" kern="10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a:t>
          </a:r>
          <a:r>
            <a:rPr lang="ja-JP" altLang="en-US" sz="800" kern="10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　他</a:t>
          </a:r>
          <a:endParaRPr lang="en-US" altLang="ja-JP" sz="800" kern="10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fPrintsWithSheet="0"/>
  </xdr:twoCellAnchor>
  <xdr:twoCellAnchor>
    <xdr:from>
      <xdr:col>43</xdr:col>
      <xdr:colOff>9525</xdr:colOff>
      <xdr:row>25</xdr:row>
      <xdr:rowOff>0</xdr:rowOff>
    </xdr:from>
    <xdr:to>
      <xdr:col>44</xdr:col>
      <xdr:colOff>741068</xdr:colOff>
      <xdr:row>28</xdr:row>
      <xdr:rowOff>9525</xdr:rowOff>
    </xdr:to>
    <xdr:sp macro="" textlink="">
      <xdr:nvSpPr>
        <xdr:cNvPr id="9" name="四角形吹き出し 8"/>
        <xdr:cNvSpPr/>
      </xdr:nvSpPr>
      <xdr:spPr>
        <a:xfrm>
          <a:off x="6619875" y="5743575"/>
          <a:ext cx="1417343" cy="695325"/>
        </a:xfrm>
        <a:prstGeom prst="wedgeRectCallout">
          <a:avLst>
            <a:gd name="adj1" fmla="val -38214"/>
            <a:gd name="adj2" fmla="val -7454"/>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just">
            <a:spcAft>
              <a:spcPts val="0"/>
            </a:spcAft>
            <a:tabLst>
              <a:tab pos="2700020" algn="ctr"/>
              <a:tab pos="5400040" algn="r"/>
            </a:tabLst>
          </a:pPr>
          <a:r>
            <a:rPr lang="ja-JP" altLang="en-US" sz="800" kern="10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㉓～㉕：時間帯の応じた計量が困難な場合、電力の換算係数はすべて</a:t>
          </a:r>
          <a:r>
            <a:rPr lang="en-US" altLang="ja-JP" sz="800" kern="10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9.76</a:t>
          </a:r>
          <a:r>
            <a:rPr lang="ja-JP" altLang="en-US" sz="800" kern="10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とすること。</a:t>
          </a:r>
          <a:endParaRPr lang="en-US" altLang="ja-JP" sz="800" kern="10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fPrintsWithSheet="0"/>
  </xdr:twoCellAnchor>
  <xdr:twoCellAnchor>
    <xdr:from>
      <xdr:col>43</xdr:col>
      <xdr:colOff>9526</xdr:colOff>
      <xdr:row>12</xdr:row>
      <xdr:rowOff>171450</xdr:rowOff>
    </xdr:from>
    <xdr:to>
      <xdr:col>44</xdr:col>
      <xdr:colOff>733426</xdr:colOff>
      <xdr:row>14</xdr:row>
      <xdr:rowOff>180975</xdr:rowOff>
    </xdr:to>
    <xdr:sp macro="" textlink="">
      <xdr:nvSpPr>
        <xdr:cNvPr id="10" name="四角形吹き出し 9"/>
        <xdr:cNvSpPr/>
      </xdr:nvSpPr>
      <xdr:spPr>
        <a:xfrm>
          <a:off x="6619876" y="2943225"/>
          <a:ext cx="1409700" cy="466725"/>
        </a:xfrm>
        <a:prstGeom prst="wedgeRectCallout">
          <a:avLst>
            <a:gd name="adj1" fmla="val -52255"/>
            <a:gd name="adj2" fmla="val 97545"/>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just">
            <a:spcAft>
              <a:spcPts val="0"/>
            </a:spcAft>
            <a:tabLst>
              <a:tab pos="2700020" algn="ctr"/>
              <a:tab pos="5400040" algn="r"/>
            </a:tabLst>
          </a:pPr>
          <a:r>
            <a:rPr lang="ja-JP" altLang="en-US" sz="800" kern="10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⑬：逆潮流電力がある場合のみ記入すること。</a:t>
          </a:r>
          <a:endParaRPr lang="en-US" altLang="ja-JP" sz="800" kern="10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fPrintsWithSheet="0"/>
  </xdr:twoCellAnchor>
  <xdr:twoCellAnchor>
    <xdr:from>
      <xdr:col>27</xdr:col>
      <xdr:colOff>133350</xdr:colOff>
      <xdr:row>0</xdr:row>
      <xdr:rowOff>123824</xdr:rowOff>
    </xdr:from>
    <xdr:to>
      <xdr:col>38</xdr:col>
      <xdr:colOff>0</xdr:colOff>
      <xdr:row>2</xdr:row>
      <xdr:rowOff>123825</xdr:rowOff>
    </xdr:to>
    <xdr:sp macro="" textlink="">
      <xdr:nvSpPr>
        <xdr:cNvPr id="12" name="四角形吹き出し 11"/>
        <xdr:cNvSpPr/>
      </xdr:nvSpPr>
      <xdr:spPr>
        <a:xfrm>
          <a:off x="4248150" y="123824"/>
          <a:ext cx="1543050" cy="447676"/>
        </a:xfrm>
        <a:prstGeom prst="wedgeRectCallout">
          <a:avLst>
            <a:gd name="adj1" fmla="val -49370"/>
            <a:gd name="adj2" fmla="val 27346"/>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just">
            <a:spcAft>
              <a:spcPts val="0"/>
            </a:spcAft>
            <a:tabLst>
              <a:tab pos="2700020" algn="ctr"/>
              <a:tab pos="5400040" algn="r"/>
            </a:tabLst>
          </a:pPr>
          <a:r>
            <a:rPr lang="ja-JP" altLang="en-US" sz="800" kern="10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注意点については、印刷時には表示されません</a:t>
          </a:r>
          <a:endParaRPr lang="en-US" altLang="ja-JP" sz="800" kern="10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fPrintsWithSheet="0"/>
  </xdr:twoCellAnchor>
  <xdr:twoCellAnchor>
    <xdr:from>
      <xdr:col>9</xdr:col>
      <xdr:colOff>139849</xdr:colOff>
      <xdr:row>7</xdr:row>
      <xdr:rowOff>49308</xdr:rowOff>
    </xdr:from>
    <xdr:to>
      <xdr:col>11</xdr:col>
      <xdr:colOff>82958</xdr:colOff>
      <xdr:row>8</xdr:row>
      <xdr:rowOff>129990</xdr:rowOff>
    </xdr:to>
    <xdr:cxnSp macro="">
      <xdr:nvCxnSpPr>
        <xdr:cNvPr id="13" name="直線矢印コネクタ 12"/>
        <xdr:cNvCxnSpPr/>
      </xdr:nvCxnSpPr>
      <xdr:spPr>
        <a:xfrm>
          <a:off x="1511449" y="1678083"/>
          <a:ext cx="247909" cy="309282"/>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fPrintsWithSheet="0"/>
  </xdr:twoCellAnchor>
  <xdr:twoCellAnchor>
    <xdr:from>
      <xdr:col>6</xdr:col>
      <xdr:colOff>119677</xdr:colOff>
      <xdr:row>6</xdr:row>
      <xdr:rowOff>73401</xdr:rowOff>
    </xdr:from>
    <xdr:to>
      <xdr:col>20</xdr:col>
      <xdr:colOff>135712</xdr:colOff>
      <xdr:row>7</xdr:row>
      <xdr:rowOff>56928</xdr:rowOff>
    </xdr:to>
    <xdr:sp macro="" textlink="">
      <xdr:nvSpPr>
        <xdr:cNvPr id="14" name="四角形吹き出し 13"/>
        <xdr:cNvSpPr/>
      </xdr:nvSpPr>
      <xdr:spPr>
        <a:xfrm>
          <a:off x="1034077" y="1473576"/>
          <a:ext cx="2149635" cy="212127"/>
        </a:xfrm>
        <a:prstGeom prst="wedgeRectCallout">
          <a:avLst>
            <a:gd name="adj1" fmla="val -18267"/>
            <a:gd name="adj2" fmla="val 30836"/>
          </a:avLst>
        </a:prstGeom>
        <a:solidFill>
          <a:schemeClr val="lt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just">
            <a:spcAft>
              <a:spcPts val="0"/>
            </a:spcAft>
            <a:tabLst>
              <a:tab pos="2700020" algn="ctr"/>
              <a:tab pos="5400040" algn="r"/>
            </a:tabLst>
          </a:pPr>
          <a:r>
            <a:rPr lang="en-US" altLang="ja-JP" sz="900" kern="100">
              <a:solidFill>
                <a:sysClr val="windowText" lastClr="000000"/>
              </a:solidFill>
              <a:effectLst/>
              <a:latin typeface="ＭＳ Ｐゴシック" panose="020B0600070205080204" pitchFamily="50" charset="-128"/>
              <a:ea typeface="ＭＳ Ｐゴシック" panose="020B0600070205080204" pitchFamily="50" charset="-128"/>
              <a:cs typeface="Times New Roman"/>
            </a:rPr>
            <a:t>4</a:t>
          </a:r>
          <a:r>
            <a:rPr lang="ja-JP" altLang="en-US" sz="900" kern="100">
              <a:solidFill>
                <a:sysClr val="windowText" lastClr="000000"/>
              </a:solidFill>
              <a:effectLst/>
              <a:latin typeface="ＭＳ Ｐゴシック" panose="020B0600070205080204" pitchFamily="50" charset="-128"/>
              <a:ea typeface="ＭＳ Ｐゴシック" panose="020B0600070205080204" pitchFamily="50" charset="-128"/>
              <a:cs typeface="Times New Roman"/>
            </a:rPr>
            <a:t>～</a:t>
          </a:r>
          <a:r>
            <a:rPr lang="en-US" altLang="ja-JP" sz="900" kern="100">
              <a:solidFill>
                <a:sysClr val="windowText" lastClr="000000"/>
              </a:solidFill>
              <a:effectLst/>
              <a:latin typeface="ＭＳ Ｐゴシック" panose="020B0600070205080204" pitchFamily="50" charset="-128"/>
              <a:ea typeface="ＭＳ Ｐゴシック" panose="020B0600070205080204" pitchFamily="50" charset="-128"/>
              <a:cs typeface="Times New Roman"/>
            </a:rPr>
            <a:t>6</a:t>
          </a:r>
          <a:r>
            <a:rPr lang="ja-JP" altLang="en-US" sz="900" kern="100">
              <a:solidFill>
                <a:sysClr val="windowText" lastClr="000000"/>
              </a:solidFill>
              <a:effectLst/>
              <a:latin typeface="ＭＳ Ｐゴシック" panose="020B0600070205080204" pitchFamily="50" charset="-128"/>
              <a:ea typeface="ＭＳ Ｐゴシック" panose="020B0600070205080204" pitchFamily="50" charset="-128"/>
              <a:cs typeface="Times New Roman"/>
            </a:rPr>
            <a:t>月、</a:t>
          </a:r>
          <a:r>
            <a:rPr lang="en-US" altLang="ja-JP" sz="900" kern="100">
              <a:solidFill>
                <a:sysClr val="windowText" lastClr="000000"/>
              </a:solidFill>
              <a:effectLst/>
              <a:latin typeface="ＭＳ Ｐゴシック" panose="020B0600070205080204" pitchFamily="50" charset="-128"/>
              <a:ea typeface="ＭＳ Ｐゴシック" panose="020B0600070205080204" pitchFamily="50" charset="-128"/>
              <a:cs typeface="Times New Roman"/>
            </a:rPr>
            <a:t>10</a:t>
          </a:r>
          <a:r>
            <a:rPr lang="ja-JP" altLang="en-US" sz="900" kern="100">
              <a:solidFill>
                <a:sysClr val="windowText" lastClr="000000"/>
              </a:solidFill>
              <a:effectLst/>
              <a:latin typeface="ＭＳ Ｐゴシック" panose="020B0600070205080204" pitchFamily="50" charset="-128"/>
              <a:ea typeface="ＭＳ Ｐゴシック" panose="020B0600070205080204" pitchFamily="50" charset="-128"/>
              <a:cs typeface="Times New Roman"/>
            </a:rPr>
            <a:t>～</a:t>
          </a:r>
          <a:r>
            <a:rPr lang="en-US" altLang="ja-JP" sz="900" kern="100">
              <a:solidFill>
                <a:sysClr val="windowText" lastClr="000000"/>
              </a:solidFill>
              <a:effectLst/>
              <a:latin typeface="ＭＳ Ｐゴシック" panose="020B0600070205080204" pitchFamily="50" charset="-128"/>
              <a:ea typeface="ＭＳ Ｐゴシック" panose="020B0600070205080204" pitchFamily="50" charset="-128"/>
              <a:cs typeface="Times New Roman"/>
            </a:rPr>
            <a:t>11</a:t>
          </a:r>
          <a:r>
            <a:rPr lang="ja-JP" altLang="en-US" sz="900" kern="100">
              <a:solidFill>
                <a:sysClr val="windowText" lastClr="000000"/>
              </a:solidFill>
              <a:effectLst/>
              <a:latin typeface="ＭＳ Ｐゴシック" panose="020B0600070205080204" pitchFamily="50" charset="-128"/>
              <a:ea typeface="ＭＳ Ｐゴシック" panose="020B0600070205080204" pitchFamily="50" charset="-128"/>
              <a:cs typeface="Times New Roman"/>
            </a:rPr>
            <a:t>月の</a:t>
          </a:r>
          <a:r>
            <a:rPr lang="en-US" altLang="ja-JP" sz="900" kern="100">
              <a:solidFill>
                <a:sysClr val="windowText" lastClr="000000"/>
              </a:solidFill>
              <a:effectLst/>
              <a:latin typeface="ＭＳ Ｐゴシック" panose="020B0600070205080204" pitchFamily="50" charset="-128"/>
              <a:ea typeface="ＭＳ Ｐゴシック" panose="020B0600070205080204" pitchFamily="50" charset="-128"/>
              <a:cs typeface="Times New Roman"/>
            </a:rPr>
            <a:t>8:00</a:t>
          </a:r>
          <a:r>
            <a:rPr lang="ja-JP" altLang="en-US" sz="900" kern="100">
              <a:solidFill>
                <a:sysClr val="windowText" lastClr="000000"/>
              </a:solidFill>
              <a:effectLst/>
              <a:latin typeface="ＭＳ Ｐゴシック" panose="020B0600070205080204" pitchFamily="50" charset="-128"/>
              <a:ea typeface="ＭＳ Ｐゴシック" panose="020B0600070205080204" pitchFamily="50" charset="-128"/>
              <a:cs typeface="Times New Roman"/>
            </a:rPr>
            <a:t>～</a:t>
          </a:r>
          <a:r>
            <a:rPr lang="en-US" altLang="ja-JP" sz="900" kern="100">
              <a:solidFill>
                <a:sysClr val="windowText" lastClr="000000"/>
              </a:solidFill>
              <a:effectLst/>
              <a:latin typeface="ＭＳ Ｐゴシック" panose="020B0600070205080204" pitchFamily="50" charset="-128"/>
              <a:ea typeface="ＭＳ Ｐゴシック" panose="020B0600070205080204" pitchFamily="50" charset="-128"/>
              <a:cs typeface="Times New Roman"/>
            </a:rPr>
            <a:t>22:00</a:t>
          </a:r>
        </a:p>
      </xdr:txBody>
    </xdr:sp>
    <xdr:clientData fPrintsWithSheet="0"/>
  </xdr:twoCellAnchor>
  <xdr:twoCellAnchor>
    <xdr:from>
      <xdr:col>16</xdr:col>
      <xdr:colOff>57372</xdr:colOff>
      <xdr:row>22</xdr:row>
      <xdr:rowOff>68918</xdr:rowOff>
    </xdr:from>
    <xdr:to>
      <xdr:col>26</xdr:col>
      <xdr:colOff>76983</xdr:colOff>
      <xdr:row>24</xdr:row>
      <xdr:rowOff>211233</xdr:rowOff>
    </xdr:to>
    <xdr:sp macro="" textlink="">
      <xdr:nvSpPr>
        <xdr:cNvPr id="15" name="四角形吹き出し 14"/>
        <xdr:cNvSpPr/>
      </xdr:nvSpPr>
      <xdr:spPr>
        <a:xfrm>
          <a:off x="2495772" y="5126693"/>
          <a:ext cx="1543611" cy="599515"/>
        </a:xfrm>
        <a:prstGeom prst="wedgeRectCallout">
          <a:avLst>
            <a:gd name="adj1" fmla="val -18267"/>
            <a:gd name="adj2" fmla="val 30836"/>
          </a:avLst>
        </a:prstGeom>
        <a:solidFill>
          <a:schemeClr val="lt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just">
            <a:lnSpc>
              <a:spcPts val="900"/>
            </a:lnSpc>
            <a:spcAft>
              <a:spcPts val="0"/>
            </a:spcAft>
            <a:tabLst>
              <a:tab pos="2700020" algn="ctr"/>
              <a:tab pos="5400040" algn="r"/>
            </a:tabLst>
          </a:pPr>
          <a:r>
            <a:rPr lang="ja-JP" altLang="en-US" sz="900" kern="100">
              <a:solidFill>
                <a:sysClr val="windowText" lastClr="000000"/>
              </a:solidFill>
              <a:effectLst/>
              <a:latin typeface="ＭＳ Ｐゴシック" panose="020B0600070205080204" pitchFamily="50" charset="-128"/>
              <a:ea typeface="ＭＳ Ｐゴシック" panose="020B0600070205080204" pitchFamily="50" charset="-128"/>
              <a:cs typeface="Times New Roman"/>
            </a:rPr>
            <a:t>将来の事業状況の変化や生産量変動、制御方法等を加味して余裕を持った設定とすること</a:t>
          </a:r>
          <a:endParaRPr lang="en-US" altLang="ja-JP" sz="900" kern="100">
            <a:solidFill>
              <a:sysClr val="windowText" lastClr="000000"/>
            </a:solidFill>
            <a:effectLst/>
            <a:latin typeface="ＭＳ Ｐゴシック" panose="020B0600070205080204" pitchFamily="50" charset="-128"/>
            <a:ea typeface="ＭＳ Ｐゴシック" panose="020B0600070205080204" pitchFamily="50" charset="-128"/>
            <a:cs typeface="Times New Roman"/>
          </a:endParaRPr>
        </a:p>
      </xdr:txBody>
    </xdr:sp>
    <xdr:clientData fPrintsWithSheet="0"/>
  </xdr:twoCellAnchor>
  <xdr:twoCellAnchor>
    <xdr:from>
      <xdr:col>9</xdr:col>
      <xdr:colOff>48409</xdr:colOff>
      <xdr:row>29</xdr:row>
      <xdr:rowOff>138396</xdr:rowOff>
    </xdr:from>
    <xdr:to>
      <xdr:col>26</xdr:col>
      <xdr:colOff>89646</xdr:colOff>
      <xdr:row>32</xdr:row>
      <xdr:rowOff>11206</xdr:rowOff>
    </xdr:to>
    <xdr:sp macro="" textlink="">
      <xdr:nvSpPr>
        <xdr:cNvPr id="16" name="四角形吹き出し 15"/>
        <xdr:cNvSpPr/>
      </xdr:nvSpPr>
      <xdr:spPr>
        <a:xfrm>
          <a:off x="1420009" y="6796371"/>
          <a:ext cx="2632037" cy="558610"/>
        </a:xfrm>
        <a:prstGeom prst="wedgeRectCallout">
          <a:avLst>
            <a:gd name="adj1" fmla="val -18267"/>
            <a:gd name="adj2" fmla="val 30836"/>
          </a:avLst>
        </a:prstGeom>
        <a:solidFill>
          <a:schemeClr val="lt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marL="0" marR="0" indent="0" defTabSz="914400" eaLnBrk="1" fontAlgn="auto" latinLnBrk="0" hangingPunct="1">
            <a:lnSpc>
              <a:spcPct val="100000"/>
            </a:lnSpc>
            <a:spcBef>
              <a:spcPts val="0"/>
            </a:spcBef>
            <a:spcAft>
              <a:spcPts val="0"/>
            </a:spcAft>
            <a:buClrTx/>
            <a:buSzTx/>
            <a:buFontTx/>
            <a:buNone/>
            <a:tabLst/>
            <a:defRPr/>
          </a:pPr>
          <a:r>
            <a:rPr lang="ja-JP" altLang="ja-JP" sz="1000">
              <a:solidFill>
                <a:sysClr val="windowText" lastClr="000000"/>
              </a:solidFill>
              <a:effectLst/>
              <a:latin typeface="+mn-lt"/>
              <a:ea typeface="+mn-ea"/>
              <a:cs typeface="+mn-cs"/>
            </a:rPr>
            <a:t>別紙③（４）に記載の換算係数を使用してもよい。使用しない場合、下表に根拠となる設備の仕様値を記載のこと。</a:t>
          </a:r>
          <a:endParaRPr lang="ja-JP" altLang="ja-JP" sz="1000">
            <a:solidFill>
              <a:sysClr val="windowText" lastClr="000000"/>
            </a:solidFill>
            <a:effectLst/>
          </a:endParaRPr>
        </a:p>
      </xdr:txBody>
    </xdr:sp>
    <xdr:clientData fPrintsWithSheet="0"/>
  </xdr:twoCellAnchor>
  <xdr:twoCellAnchor>
    <xdr:from>
      <xdr:col>12</xdr:col>
      <xdr:colOff>102869</xdr:colOff>
      <xdr:row>4</xdr:row>
      <xdr:rowOff>7286</xdr:rowOff>
    </xdr:from>
    <xdr:to>
      <xdr:col>26</xdr:col>
      <xdr:colOff>18567</xdr:colOff>
      <xdr:row>6</xdr:row>
      <xdr:rowOff>43766</xdr:rowOff>
    </xdr:to>
    <xdr:sp macro="" textlink="">
      <xdr:nvSpPr>
        <xdr:cNvPr id="17" name="四角形吹き出し 16"/>
        <xdr:cNvSpPr/>
      </xdr:nvSpPr>
      <xdr:spPr>
        <a:xfrm>
          <a:off x="1931669" y="950261"/>
          <a:ext cx="2049298" cy="493680"/>
        </a:xfrm>
        <a:prstGeom prst="wedgeRectCallout">
          <a:avLst>
            <a:gd name="adj1" fmla="val -18267"/>
            <a:gd name="adj2" fmla="val 30836"/>
          </a:avLst>
        </a:prstGeom>
        <a:solidFill>
          <a:schemeClr val="lt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just">
            <a:lnSpc>
              <a:spcPts val="900"/>
            </a:lnSpc>
            <a:spcAft>
              <a:spcPts val="0"/>
            </a:spcAft>
            <a:tabLst>
              <a:tab pos="2700020" algn="ctr"/>
              <a:tab pos="5400040" algn="r"/>
            </a:tabLst>
          </a:pPr>
          <a:r>
            <a:rPr lang="ja-JP" altLang="en-US" sz="900" kern="100">
              <a:solidFill>
                <a:sysClr val="windowText" lastClr="000000"/>
              </a:solidFill>
              <a:effectLst/>
              <a:latin typeface="ＭＳ Ｐゴシック" panose="020B0600070205080204" pitchFamily="50" charset="-128"/>
              <a:ea typeface="ＭＳ Ｐゴシック" panose="020B0600070205080204" pitchFamily="50" charset="-128"/>
              <a:cs typeface="Times New Roman"/>
            </a:rPr>
            <a:t>燃料消費量は高位発熱量を記載すること。燃料裕度や出力裕度を考慮した数値とすること。</a:t>
          </a:r>
          <a:endParaRPr lang="en-US" altLang="ja-JP" sz="900" kern="100">
            <a:solidFill>
              <a:sysClr val="windowText" lastClr="000000"/>
            </a:solidFill>
            <a:effectLst/>
            <a:latin typeface="ＭＳ Ｐゴシック" panose="020B0600070205080204" pitchFamily="50" charset="-128"/>
            <a:ea typeface="ＭＳ Ｐゴシック" panose="020B0600070205080204" pitchFamily="50" charset="-128"/>
            <a:cs typeface="Times New Roman"/>
          </a:endParaRPr>
        </a:p>
      </xdr:txBody>
    </xdr:sp>
    <xdr:clientData fPrintsWithSheet="0"/>
  </xdr:twoCellAnchor>
  <xdr:twoCellAnchor>
    <xdr:from>
      <xdr:col>6</xdr:col>
      <xdr:colOff>119677</xdr:colOff>
      <xdr:row>11</xdr:row>
      <xdr:rowOff>562</xdr:rowOff>
    </xdr:from>
    <xdr:to>
      <xdr:col>20</xdr:col>
      <xdr:colOff>135712</xdr:colOff>
      <xdr:row>11</xdr:row>
      <xdr:rowOff>208207</xdr:rowOff>
    </xdr:to>
    <xdr:sp macro="" textlink="">
      <xdr:nvSpPr>
        <xdr:cNvPr id="19" name="四角形吹き出し 18"/>
        <xdr:cNvSpPr/>
      </xdr:nvSpPr>
      <xdr:spPr>
        <a:xfrm>
          <a:off x="1034077" y="2543737"/>
          <a:ext cx="2149635" cy="207645"/>
        </a:xfrm>
        <a:prstGeom prst="wedgeRectCallout">
          <a:avLst>
            <a:gd name="adj1" fmla="val -18267"/>
            <a:gd name="adj2" fmla="val 30836"/>
          </a:avLst>
        </a:prstGeom>
        <a:solidFill>
          <a:schemeClr val="lt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just">
            <a:spcAft>
              <a:spcPts val="0"/>
            </a:spcAft>
            <a:tabLst>
              <a:tab pos="2700020" algn="ctr"/>
              <a:tab pos="5400040" algn="r"/>
            </a:tabLst>
          </a:pPr>
          <a:r>
            <a:rPr lang="en-US" altLang="ja-JP" sz="900" kern="100">
              <a:solidFill>
                <a:sysClr val="windowText" lastClr="000000"/>
              </a:solidFill>
              <a:effectLst/>
              <a:latin typeface="ＭＳ Ｐゴシック" panose="020B0600070205080204" pitchFamily="50" charset="-128"/>
              <a:ea typeface="ＭＳ Ｐゴシック" panose="020B0600070205080204" pitchFamily="50" charset="-128"/>
              <a:cs typeface="Times New Roman"/>
            </a:rPr>
            <a:t>7</a:t>
          </a:r>
          <a:r>
            <a:rPr lang="ja-JP" altLang="en-US" sz="900" kern="100">
              <a:solidFill>
                <a:sysClr val="windowText" lastClr="000000"/>
              </a:solidFill>
              <a:effectLst/>
              <a:latin typeface="ＭＳ Ｐゴシック" panose="020B0600070205080204" pitchFamily="50" charset="-128"/>
              <a:ea typeface="ＭＳ Ｐゴシック" panose="020B0600070205080204" pitchFamily="50" charset="-128"/>
              <a:cs typeface="Times New Roman"/>
            </a:rPr>
            <a:t>～</a:t>
          </a:r>
          <a:r>
            <a:rPr lang="en-US" altLang="ja-JP" sz="900" kern="100">
              <a:solidFill>
                <a:sysClr val="windowText" lastClr="000000"/>
              </a:solidFill>
              <a:effectLst/>
              <a:latin typeface="ＭＳ Ｐゴシック" panose="020B0600070205080204" pitchFamily="50" charset="-128"/>
              <a:ea typeface="ＭＳ Ｐゴシック" panose="020B0600070205080204" pitchFamily="50" charset="-128"/>
              <a:cs typeface="Times New Roman"/>
            </a:rPr>
            <a:t>9</a:t>
          </a:r>
          <a:r>
            <a:rPr lang="ja-JP" altLang="en-US" sz="900" kern="100">
              <a:solidFill>
                <a:sysClr val="windowText" lastClr="000000"/>
              </a:solidFill>
              <a:effectLst/>
              <a:latin typeface="ＭＳ Ｐゴシック" panose="020B0600070205080204" pitchFamily="50" charset="-128"/>
              <a:ea typeface="ＭＳ Ｐゴシック" panose="020B0600070205080204" pitchFamily="50" charset="-128"/>
              <a:cs typeface="Times New Roman"/>
            </a:rPr>
            <a:t>月、</a:t>
          </a:r>
          <a:r>
            <a:rPr lang="en-US" altLang="ja-JP" sz="900" kern="100">
              <a:solidFill>
                <a:sysClr val="windowText" lastClr="000000"/>
              </a:solidFill>
              <a:effectLst/>
              <a:latin typeface="ＭＳ Ｐゴシック" panose="020B0600070205080204" pitchFamily="50" charset="-128"/>
              <a:ea typeface="ＭＳ Ｐゴシック" panose="020B0600070205080204" pitchFamily="50" charset="-128"/>
              <a:cs typeface="Times New Roman"/>
            </a:rPr>
            <a:t>12</a:t>
          </a:r>
          <a:r>
            <a:rPr lang="ja-JP" altLang="en-US" sz="900" kern="100">
              <a:solidFill>
                <a:sysClr val="windowText" lastClr="000000"/>
              </a:solidFill>
              <a:effectLst/>
              <a:latin typeface="ＭＳ Ｐゴシック" panose="020B0600070205080204" pitchFamily="50" charset="-128"/>
              <a:ea typeface="ＭＳ Ｐゴシック" panose="020B0600070205080204" pitchFamily="50" charset="-128"/>
              <a:cs typeface="Times New Roman"/>
            </a:rPr>
            <a:t>～</a:t>
          </a:r>
          <a:r>
            <a:rPr lang="en-US" altLang="ja-JP" sz="900" kern="100">
              <a:solidFill>
                <a:sysClr val="windowText" lastClr="000000"/>
              </a:solidFill>
              <a:effectLst/>
              <a:latin typeface="ＭＳ Ｐゴシック" panose="020B0600070205080204" pitchFamily="50" charset="-128"/>
              <a:ea typeface="ＭＳ Ｐゴシック" panose="020B0600070205080204" pitchFamily="50" charset="-128"/>
              <a:cs typeface="Times New Roman"/>
            </a:rPr>
            <a:t>3</a:t>
          </a:r>
          <a:r>
            <a:rPr lang="ja-JP" altLang="en-US" sz="900" kern="100">
              <a:solidFill>
                <a:sysClr val="windowText" lastClr="000000"/>
              </a:solidFill>
              <a:effectLst/>
              <a:latin typeface="ＭＳ Ｐゴシック" panose="020B0600070205080204" pitchFamily="50" charset="-128"/>
              <a:ea typeface="ＭＳ Ｐゴシック" panose="020B0600070205080204" pitchFamily="50" charset="-128"/>
              <a:cs typeface="Times New Roman"/>
            </a:rPr>
            <a:t>月の</a:t>
          </a:r>
          <a:r>
            <a:rPr lang="en-US" altLang="ja-JP" sz="900" kern="100">
              <a:solidFill>
                <a:sysClr val="windowText" lastClr="000000"/>
              </a:solidFill>
              <a:effectLst/>
              <a:latin typeface="ＭＳ Ｐゴシック" panose="020B0600070205080204" pitchFamily="50" charset="-128"/>
              <a:ea typeface="ＭＳ Ｐゴシック" panose="020B0600070205080204" pitchFamily="50" charset="-128"/>
              <a:cs typeface="Times New Roman"/>
            </a:rPr>
            <a:t>8:00</a:t>
          </a:r>
          <a:r>
            <a:rPr lang="ja-JP" altLang="en-US" sz="900" kern="100">
              <a:solidFill>
                <a:sysClr val="windowText" lastClr="000000"/>
              </a:solidFill>
              <a:effectLst/>
              <a:latin typeface="ＭＳ Ｐゴシック" panose="020B0600070205080204" pitchFamily="50" charset="-128"/>
              <a:ea typeface="ＭＳ Ｐゴシック" panose="020B0600070205080204" pitchFamily="50" charset="-128"/>
              <a:cs typeface="Times New Roman"/>
            </a:rPr>
            <a:t>～</a:t>
          </a:r>
          <a:r>
            <a:rPr lang="en-US" altLang="ja-JP" sz="900" kern="100">
              <a:solidFill>
                <a:sysClr val="windowText" lastClr="000000"/>
              </a:solidFill>
              <a:effectLst/>
              <a:latin typeface="ＭＳ Ｐゴシック" panose="020B0600070205080204" pitchFamily="50" charset="-128"/>
              <a:ea typeface="ＭＳ Ｐゴシック" panose="020B0600070205080204" pitchFamily="50" charset="-128"/>
              <a:cs typeface="Times New Roman"/>
            </a:rPr>
            <a:t>22:00</a:t>
          </a:r>
        </a:p>
      </xdr:txBody>
    </xdr:sp>
    <xdr:clientData fPrintsWithSheet="0"/>
  </xdr:twoCellAnchor>
  <xdr:twoCellAnchor>
    <xdr:from>
      <xdr:col>9</xdr:col>
      <xdr:colOff>92224</xdr:colOff>
      <xdr:row>9</xdr:row>
      <xdr:rowOff>77323</xdr:rowOff>
    </xdr:from>
    <xdr:to>
      <xdr:col>11</xdr:col>
      <xdr:colOff>77096</xdr:colOff>
      <xdr:row>10</xdr:row>
      <xdr:rowOff>215156</xdr:rowOff>
    </xdr:to>
    <xdr:cxnSp macro="">
      <xdr:nvCxnSpPr>
        <xdr:cNvPr id="20" name="直線矢印コネクタ 19"/>
        <xdr:cNvCxnSpPr/>
      </xdr:nvCxnSpPr>
      <xdr:spPr>
        <a:xfrm flipV="1">
          <a:off x="1463824" y="2163298"/>
          <a:ext cx="289672" cy="366433"/>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fPrintsWithSheet="0"/>
  </xdr:twoCellAnchor>
  <xdr:twoCellAnchor>
    <xdr:from>
      <xdr:col>18</xdr:col>
      <xdr:colOff>44824</xdr:colOff>
      <xdr:row>15</xdr:row>
      <xdr:rowOff>0</xdr:rowOff>
    </xdr:from>
    <xdr:to>
      <xdr:col>26</xdr:col>
      <xdr:colOff>134471</xdr:colOff>
      <xdr:row>17</xdr:row>
      <xdr:rowOff>67235</xdr:rowOff>
    </xdr:to>
    <xdr:sp macro="" textlink="">
      <xdr:nvSpPr>
        <xdr:cNvPr id="21" name="四角形吹き出し 20"/>
        <xdr:cNvSpPr/>
      </xdr:nvSpPr>
      <xdr:spPr>
        <a:xfrm>
          <a:off x="2788024" y="3457575"/>
          <a:ext cx="1308847" cy="524435"/>
        </a:xfrm>
        <a:prstGeom prst="wedgeRectCallout">
          <a:avLst>
            <a:gd name="adj1" fmla="val -128021"/>
            <a:gd name="adj2" fmla="val 123095"/>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just">
            <a:spcAft>
              <a:spcPts val="0"/>
            </a:spcAft>
            <a:tabLst>
              <a:tab pos="2700020" algn="ctr"/>
              <a:tab pos="5400040" algn="r"/>
            </a:tabLst>
          </a:pPr>
          <a:r>
            <a:rPr lang="ja-JP" altLang="en-US" sz="900" kern="100">
              <a:solidFill>
                <a:sysClr val="windowText" lastClr="000000"/>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燃料の高位発熱量</a:t>
          </a:r>
          <a:r>
            <a:rPr lang="en-US" altLang="ja-JP" sz="900" kern="100">
              <a:solidFill>
                <a:sysClr val="windowText" lastClr="000000"/>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(GJ/</a:t>
          </a:r>
          <a:r>
            <a:rPr lang="ja-JP" altLang="en-US" sz="900" kern="100">
              <a:solidFill>
                <a:sysClr val="windowText" lastClr="000000"/>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千</a:t>
          </a:r>
          <a:r>
            <a:rPr lang="en-US" altLang="ja-JP" sz="900" kern="100">
              <a:solidFill>
                <a:sysClr val="windowText" lastClr="000000"/>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Nm3)</a:t>
          </a:r>
          <a:r>
            <a:rPr lang="ja-JP" altLang="en-US" sz="900" kern="100">
              <a:solidFill>
                <a:sysClr val="windowText" lastClr="000000"/>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を入力すること。</a:t>
          </a:r>
          <a:endParaRPr lang="en-US" altLang="ja-JP" sz="900" kern="100">
            <a:solidFill>
              <a:sysClr val="windowText" lastClr="000000"/>
            </a:solidFill>
            <a:effectLst/>
            <a:latin typeface="ＭＳ Ｐゴシック" panose="020B0600070205080204" pitchFamily="50" charset="-128"/>
            <a:ea typeface="ＭＳ Ｐゴシック" panose="020B0600070205080204" pitchFamily="50" charset="-128"/>
            <a:cs typeface="Meiryo UI" panose="020B0604030504040204" pitchFamily="50" charset="-128"/>
          </a:endParaRPr>
        </a:p>
      </xdr:txBody>
    </xdr:sp>
    <xdr:clientData fPrintsWithSheet="0"/>
  </xdr:twoCellAnchor>
  <xdr:oneCellAnchor>
    <xdr:from>
      <xdr:col>3</xdr:col>
      <xdr:colOff>51883</xdr:colOff>
      <xdr:row>49</xdr:row>
      <xdr:rowOff>20957</xdr:rowOff>
    </xdr:from>
    <xdr:ext cx="5766066" cy="242374"/>
    <xdr:sp macro="" textlink="">
      <xdr:nvSpPr>
        <xdr:cNvPr id="22" name="テキスト ボックス 21"/>
        <xdr:cNvSpPr txBox="1"/>
      </xdr:nvSpPr>
      <xdr:spPr>
        <a:xfrm>
          <a:off x="509083" y="11117582"/>
          <a:ext cx="5766066" cy="242374"/>
        </a:xfrm>
        <a:prstGeom prst="rect">
          <a:avLst/>
        </a:prstGeom>
        <a:solidFill>
          <a:sysClr val="window" lastClr="FFFFFF"/>
        </a:solidFill>
        <a:ln>
          <a:solidFill>
            <a:srgbClr val="FF0000"/>
          </a:solidFill>
          <a:prstDash val="solid"/>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solidFill>
                <a:sysClr val="windowText" lastClr="000000"/>
              </a:solidFill>
              <a:latin typeface="ＭＳ Ｐゴシック" panose="020B0600070205080204" pitchFamily="50" charset="-128"/>
              <a:ea typeface="ＭＳ Ｐゴシック" panose="020B0600070205080204" pitchFamily="50" charset="-128"/>
            </a:rPr>
            <a:t>コージェネレーションで複数のエネルギーを出力する場合は、（電気、蒸気、温水等）、複数行に分けて記載すること。</a:t>
          </a:r>
          <a:endParaRPr kumimoji="1" lang="en-US" altLang="ja-JP" sz="9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fPrintsWithSheet="0"/>
  </xdr:oneCellAnchor>
  <xdr:twoCellAnchor>
    <xdr:from>
      <xdr:col>19</xdr:col>
      <xdr:colOff>9525</xdr:colOff>
      <xdr:row>1</xdr:row>
      <xdr:rowOff>0</xdr:rowOff>
    </xdr:from>
    <xdr:to>
      <xdr:col>19</xdr:col>
      <xdr:colOff>142875</xdr:colOff>
      <xdr:row>1</xdr:row>
      <xdr:rowOff>0</xdr:rowOff>
    </xdr:to>
    <xdr:sp macro="" textlink="">
      <xdr:nvSpPr>
        <xdr:cNvPr id="23" name="Text Box 1"/>
        <xdr:cNvSpPr txBox="1">
          <a:spLocks noChangeArrowheads="1"/>
        </xdr:cNvSpPr>
      </xdr:nvSpPr>
      <xdr:spPr bwMode="auto">
        <a:xfrm>
          <a:off x="2905125" y="200025"/>
          <a:ext cx="1333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26</xdr:col>
      <xdr:colOff>34290</xdr:colOff>
      <xdr:row>1</xdr:row>
      <xdr:rowOff>0</xdr:rowOff>
    </xdr:from>
    <xdr:to>
      <xdr:col>27</xdr:col>
      <xdr:colOff>552</xdr:colOff>
      <xdr:row>1</xdr:row>
      <xdr:rowOff>0</xdr:rowOff>
    </xdr:to>
    <xdr:sp macro="" textlink="">
      <xdr:nvSpPr>
        <xdr:cNvPr id="24" name="Text Box 2"/>
        <xdr:cNvSpPr txBox="1">
          <a:spLocks noChangeArrowheads="1"/>
        </xdr:cNvSpPr>
      </xdr:nvSpPr>
      <xdr:spPr bwMode="auto">
        <a:xfrm>
          <a:off x="3996690" y="200025"/>
          <a:ext cx="118662"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30</xdr:col>
      <xdr:colOff>0</xdr:colOff>
      <xdr:row>1</xdr:row>
      <xdr:rowOff>0</xdr:rowOff>
    </xdr:from>
    <xdr:to>
      <xdr:col>30</xdr:col>
      <xdr:colOff>0</xdr:colOff>
      <xdr:row>1</xdr:row>
      <xdr:rowOff>0</xdr:rowOff>
    </xdr:to>
    <xdr:sp macro="" textlink="">
      <xdr:nvSpPr>
        <xdr:cNvPr id="25" name="Text Box 3"/>
        <xdr:cNvSpPr txBox="1">
          <a:spLocks noChangeArrowheads="1"/>
        </xdr:cNvSpPr>
      </xdr:nvSpPr>
      <xdr:spPr bwMode="auto">
        <a:xfrm>
          <a:off x="4572000" y="2000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43</xdr:col>
      <xdr:colOff>0</xdr:colOff>
      <xdr:row>1</xdr:row>
      <xdr:rowOff>0</xdr:rowOff>
    </xdr:from>
    <xdr:to>
      <xdr:col>43</xdr:col>
      <xdr:colOff>552</xdr:colOff>
      <xdr:row>1</xdr:row>
      <xdr:rowOff>0</xdr:rowOff>
    </xdr:to>
    <xdr:sp macro="" textlink="">
      <xdr:nvSpPr>
        <xdr:cNvPr id="26" name="Text Box 6"/>
        <xdr:cNvSpPr txBox="1">
          <a:spLocks noChangeArrowheads="1"/>
        </xdr:cNvSpPr>
      </xdr:nvSpPr>
      <xdr:spPr bwMode="auto">
        <a:xfrm>
          <a:off x="6610350" y="200025"/>
          <a:ext cx="552"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editAs="oneCell">
    <xdr:from>
      <xdr:col>31</xdr:col>
      <xdr:colOff>19050</xdr:colOff>
      <xdr:row>1</xdr:row>
      <xdr:rowOff>0</xdr:rowOff>
    </xdr:from>
    <xdr:to>
      <xdr:col>32</xdr:col>
      <xdr:colOff>0</xdr:colOff>
      <xdr:row>2</xdr:row>
      <xdr:rowOff>95250</xdr:rowOff>
    </xdr:to>
    <xdr:sp macro="" textlink="">
      <xdr:nvSpPr>
        <xdr:cNvPr id="27" name="Text Box 8"/>
        <xdr:cNvSpPr txBox="1">
          <a:spLocks noChangeArrowheads="1"/>
        </xdr:cNvSpPr>
      </xdr:nvSpPr>
      <xdr:spPr bwMode="auto">
        <a:xfrm>
          <a:off x="4743450" y="200025"/>
          <a:ext cx="13335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30</xdr:col>
      <xdr:colOff>142875</xdr:colOff>
      <xdr:row>1</xdr:row>
      <xdr:rowOff>0</xdr:rowOff>
    </xdr:from>
    <xdr:to>
      <xdr:col>31</xdr:col>
      <xdr:colOff>28575</xdr:colOff>
      <xdr:row>2</xdr:row>
      <xdr:rowOff>76200</xdr:rowOff>
    </xdr:to>
    <xdr:sp macro="" textlink="">
      <xdr:nvSpPr>
        <xdr:cNvPr id="28" name="Text Box 8"/>
        <xdr:cNvSpPr txBox="1">
          <a:spLocks noChangeArrowheads="1"/>
        </xdr:cNvSpPr>
      </xdr:nvSpPr>
      <xdr:spPr bwMode="auto">
        <a:xfrm>
          <a:off x="4714875" y="200025"/>
          <a:ext cx="38100"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43</xdr:col>
      <xdr:colOff>0</xdr:colOff>
      <xdr:row>0</xdr:row>
      <xdr:rowOff>171450</xdr:rowOff>
    </xdr:from>
    <xdr:to>
      <xdr:col>44</xdr:col>
      <xdr:colOff>731543</xdr:colOff>
      <xdr:row>4</xdr:row>
      <xdr:rowOff>1</xdr:rowOff>
    </xdr:to>
    <xdr:sp macro="" textlink="">
      <xdr:nvSpPr>
        <xdr:cNvPr id="29" name="四角形吹き出し 28"/>
        <xdr:cNvSpPr/>
      </xdr:nvSpPr>
      <xdr:spPr>
        <a:xfrm>
          <a:off x="6610350" y="171450"/>
          <a:ext cx="1417343" cy="771526"/>
        </a:xfrm>
        <a:prstGeom prst="wedgeRectCallout">
          <a:avLst>
            <a:gd name="adj1" fmla="val -49370"/>
            <a:gd name="adj2" fmla="val 27346"/>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just">
            <a:spcAft>
              <a:spcPts val="0"/>
            </a:spcAft>
            <a:tabLst>
              <a:tab pos="2700020" algn="ctr"/>
              <a:tab pos="5400040" algn="r"/>
            </a:tabLst>
          </a:pPr>
          <a:r>
            <a:rPr lang="ja-JP" altLang="en-US" sz="800" kern="10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①：補機動力の根拠を計算根拠シートで明確にすること。</a:t>
          </a:r>
          <a:endParaRPr lang="en-US" altLang="ja-JP" sz="800" kern="10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endParaRPr>
        </a:p>
        <a:p>
          <a:pPr algn="just">
            <a:spcAft>
              <a:spcPts val="0"/>
            </a:spcAft>
            <a:tabLst>
              <a:tab pos="2700020" algn="ctr"/>
              <a:tab pos="5400040" algn="r"/>
            </a:tabLst>
          </a:pPr>
          <a:r>
            <a:rPr lang="ja-JP" altLang="en-US" sz="800" kern="10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例：計測値</a:t>
          </a:r>
          <a:r>
            <a:rPr lang="en-US" altLang="ja-JP" sz="800" kern="10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or</a:t>
          </a:r>
          <a:r>
            <a:rPr lang="ja-JP" altLang="en-US" sz="800" kern="10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仕様値</a:t>
          </a:r>
          <a:r>
            <a:rPr lang="en-US" altLang="ja-JP" sz="800" kern="10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or</a:t>
          </a:r>
          <a:r>
            <a:rPr lang="ja-JP" altLang="en-US" sz="800" kern="10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発電量</a:t>
          </a:r>
          <a:r>
            <a:rPr lang="en-US" altLang="ja-JP" sz="800" kern="10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a:t>
          </a:r>
          <a:r>
            <a:rPr lang="ja-JP" altLang="en-US" sz="800" kern="10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　他</a:t>
          </a:r>
          <a:endParaRPr lang="en-US" altLang="ja-JP" sz="800" kern="10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fPrintsWithSheet="0"/>
  </xdr:twoCellAnchor>
  <xdr:twoCellAnchor>
    <xdr:from>
      <xdr:col>43</xdr:col>
      <xdr:colOff>9525</xdr:colOff>
      <xdr:row>25</xdr:row>
      <xdr:rowOff>0</xdr:rowOff>
    </xdr:from>
    <xdr:to>
      <xdr:col>44</xdr:col>
      <xdr:colOff>741068</xdr:colOff>
      <xdr:row>28</xdr:row>
      <xdr:rowOff>9525</xdr:rowOff>
    </xdr:to>
    <xdr:sp macro="" textlink="">
      <xdr:nvSpPr>
        <xdr:cNvPr id="30" name="四角形吹き出し 29"/>
        <xdr:cNvSpPr/>
      </xdr:nvSpPr>
      <xdr:spPr>
        <a:xfrm>
          <a:off x="6619875" y="5743575"/>
          <a:ext cx="1417343" cy="695325"/>
        </a:xfrm>
        <a:prstGeom prst="wedgeRectCallout">
          <a:avLst>
            <a:gd name="adj1" fmla="val -38214"/>
            <a:gd name="adj2" fmla="val -7454"/>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just">
            <a:spcAft>
              <a:spcPts val="0"/>
            </a:spcAft>
            <a:tabLst>
              <a:tab pos="2700020" algn="ctr"/>
              <a:tab pos="5400040" algn="r"/>
            </a:tabLst>
          </a:pPr>
          <a:r>
            <a:rPr lang="ja-JP" altLang="en-US" sz="800" kern="10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㉓～㉕：時間帯の応じた計量が困難な場合、電力の換算係数はすべて</a:t>
          </a:r>
          <a:r>
            <a:rPr lang="en-US" altLang="ja-JP" sz="800" kern="10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9.76</a:t>
          </a:r>
          <a:r>
            <a:rPr lang="ja-JP" altLang="en-US" sz="800" kern="10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とすること。</a:t>
          </a:r>
          <a:endParaRPr lang="en-US" altLang="ja-JP" sz="800" kern="10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fPrintsWithSheet="0"/>
  </xdr:twoCellAnchor>
  <xdr:twoCellAnchor>
    <xdr:from>
      <xdr:col>43</xdr:col>
      <xdr:colOff>9526</xdr:colOff>
      <xdr:row>12</xdr:row>
      <xdr:rowOff>171450</xdr:rowOff>
    </xdr:from>
    <xdr:to>
      <xdr:col>44</xdr:col>
      <xdr:colOff>733426</xdr:colOff>
      <xdr:row>14</xdr:row>
      <xdr:rowOff>180975</xdr:rowOff>
    </xdr:to>
    <xdr:sp macro="" textlink="">
      <xdr:nvSpPr>
        <xdr:cNvPr id="31" name="四角形吹き出し 30"/>
        <xdr:cNvSpPr/>
      </xdr:nvSpPr>
      <xdr:spPr>
        <a:xfrm>
          <a:off x="6619876" y="2943225"/>
          <a:ext cx="1409700" cy="466725"/>
        </a:xfrm>
        <a:prstGeom prst="wedgeRectCallout">
          <a:avLst>
            <a:gd name="adj1" fmla="val -52255"/>
            <a:gd name="adj2" fmla="val 97545"/>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just">
            <a:spcAft>
              <a:spcPts val="0"/>
            </a:spcAft>
            <a:tabLst>
              <a:tab pos="2700020" algn="ctr"/>
              <a:tab pos="5400040" algn="r"/>
            </a:tabLst>
          </a:pPr>
          <a:r>
            <a:rPr lang="ja-JP" altLang="en-US" sz="800" kern="10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⑬：逆潮流電力がある場合のみ記入すること。</a:t>
          </a:r>
          <a:endParaRPr lang="en-US" altLang="ja-JP" sz="800" kern="10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fPrintsWithSheet="0"/>
  </xdr:twoCellAnchor>
  <xdr:twoCellAnchor>
    <xdr:from>
      <xdr:col>27</xdr:col>
      <xdr:colOff>133350</xdr:colOff>
      <xdr:row>0</xdr:row>
      <xdr:rowOff>123824</xdr:rowOff>
    </xdr:from>
    <xdr:to>
      <xdr:col>38</xdr:col>
      <xdr:colOff>0</xdr:colOff>
      <xdr:row>2</xdr:row>
      <xdr:rowOff>123825</xdr:rowOff>
    </xdr:to>
    <xdr:sp macro="" textlink="">
      <xdr:nvSpPr>
        <xdr:cNvPr id="32" name="四角形吹き出し 31"/>
        <xdr:cNvSpPr/>
      </xdr:nvSpPr>
      <xdr:spPr>
        <a:xfrm>
          <a:off x="4248150" y="123824"/>
          <a:ext cx="1543050" cy="447676"/>
        </a:xfrm>
        <a:prstGeom prst="wedgeRectCallout">
          <a:avLst>
            <a:gd name="adj1" fmla="val -49370"/>
            <a:gd name="adj2" fmla="val 27346"/>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just">
            <a:spcAft>
              <a:spcPts val="0"/>
            </a:spcAft>
            <a:tabLst>
              <a:tab pos="2700020" algn="ctr"/>
              <a:tab pos="5400040" algn="r"/>
            </a:tabLst>
          </a:pPr>
          <a:r>
            <a:rPr lang="ja-JP" altLang="en-US" sz="800" kern="10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注意点については、印刷時には表示されません</a:t>
          </a:r>
          <a:endParaRPr lang="en-US" altLang="ja-JP" sz="800" kern="10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fPrintsWithSheet="0"/>
  </xdr:twoCellAnchor>
  <xdr:twoCellAnchor>
    <xdr:from>
      <xdr:col>9</xdr:col>
      <xdr:colOff>139849</xdr:colOff>
      <xdr:row>7</xdr:row>
      <xdr:rowOff>49308</xdr:rowOff>
    </xdr:from>
    <xdr:to>
      <xdr:col>11</xdr:col>
      <xdr:colOff>82958</xdr:colOff>
      <xdr:row>8</xdr:row>
      <xdr:rowOff>129990</xdr:rowOff>
    </xdr:to>
    <xdr:cxnSp macro="">
      <xdr:nvCxnSpPr>
        <xdr:cNvPr id="33" name="直線矢印コネクタ 32"/>
        <xdr:cNvCxnSpPr/>
      </xdr:nvCxnSpPr>
      <xdr:spPr>
        <a:xfrm>
          <a:off x="1511449" y="1678083"/>
          <a:ext cx="247909" cy="309282"/>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fPrintsWithSheet="0"/>
  </xdr:twoCellAnchor>
  <xdr:twoCellAnchor>
    <xdr:from>
      <xdr:col>6</xdr:col>
      <xdr:colOff>119677</xdr:colOff>
      <xdr:row>6</xdr:row>
      <xdr:rowOff>73401</xdr:rowOff>
    </xdr:from>
    <xdr:to>
      <xdr:col>20</xdr:col>
      <xdr:colOff>135712</xdr:colOff>
      <xdr:row>7</xdr:row>
      <xdr:rowOff>56928</xdr:rowOff>
    </xdr:to>
    <xdr:sp macro="" textlink="">
      <xdr:nvSpPr>
        <xdr:cNvPr id="34" name="四角形吹き出し 33"/>
        <xdr:cNvSpPr/>
      </xdr:nvSpPr>
      <xdr:spPr>
        <a:xfrm>
          <a:off x="1034077" y="1473576"/>
          <a:ext cx="2149635" cy="212127"/>
        </a:xfrm>
        <a:prstGeom prst="wedgeRectCallout">
          <a:avLst>
            <a:gd name="adj1" fmla="val -18267"/>
            <a:gd name="adj2" fmla="val 30836"/>
          </a:avLst>
        </a:prstGeom>
        <a:solidFill>
          <a:schemeClr val="lt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just">
            <a:spcAft>
              <a:spcPts val="0"/>
            </a:spcAft>
            <a:tabLst>
              <a:tab pos="2700020" algn="ctr"/>
              <a:tab pos="5400040" algn="r"/>
            </a:tabLst>
          </a:pPr>
          <a:r>
            <a:rPr lang="en-US" altLang="ja-JP" sz="900" kern="100">
              <a:solidFill>
                <a:sysClr val="windowText" lastClr="000000"/>
              </a:solidFill>
              <a:effectLst/>
              <a:latin typeface="ＭＳ Ｐゴシック" panose="020B0600070205080204" pitchFamily="50" charset="-128"/>
              <a:ea typeface="ＭＳ Ｐゴシック" panose="020B0600070205080204" pitchFamily="50" charset="-128"/>
              <a:cs typeface="Times New Roman"/>
            </a:rPr>
            <a:t>4</a:t>
          </a:r>
          <a:r>
            <a:rPr lang="ja-JP" altLang="en-US" sz="900" kern="100">
              <a:solidFill>
                <a:sysClr val="windowText" lastClr="000000"/>
              </a:solidFill>
              <a:effectLst/>
              <a:latin typeface="ＭＳ Ｐゴシック" panose="020B0600070205080204" pitchFamily="50" charset="-128"/>
              <a:ea typeface="ＭＳ Ｐゴシック" panose="020B0600070205080204" pitchFamily="50" charset="-128"/>
              <a:cs typeface="Times New Roman"/>
            </a:rPr>
            <a:t>～</a:t>
          </a:r>
          <a:r>
            <a:rPr lang="en-US" altLang="ja-JP" sz="900" kern="100">
              <a:solidFill>
                <a:sysClr val="windowText" lastClr="000000"/>
              </a:solidFill>
              <a:effectLst/>
              <a:latin typeface="ＭＳ Ｐゴシック" panose="020B0600070205080204" pitchFamily="50" charset="-128"/>
              <a:ea typeface="ＭＳ Ｐゴシック" panose="020B0600070205080204" pitchFamily="50" charset="-128"/>
              <a:cs typeface="Times New Roman"/>
            </a:rPr>
            <a:t>6</a:t>
          </a:r>
          <a:r>
            <a:rPr lang="ja-JP" altLang="en-US" sz="900" kern="100">
              <a:solidFill>
                <a:sysClr val="windowText" lastClr="000000"/>
              </a:solidFill>
              <a:effectLst/>
              <a:latin typeface="ＭＳ Ｐゴシック" panose="020B0600070205080204" pitchFamily="50" charset="-128"/>
              <a:ea typeface="ＭＳ Ｐゴシック" panose="020B0600070205080204" pitchFamily="50" charset="-128"/>
              <a:cs typeface="Times New Roman"/>
            </a:rPr>
            <a:t>月、</a:t>
          </a:r>
          <a:r>
            <a:rPr lang="en-US" altLang="ja-JP" sz="900" kern="100">
              <a:solidFill>
                <a:sysClr val="windowText" lastClr="000000"/>
              </a:solidFill>
              <a:effectLst/>
              <a:latin typeface="ＭＳ Ｐゴシック" panose="020B0600070205080204" pitchFamily="50" charset="-128"/>
              <a:ea typeface="ＭＳ Ｐゴシック" panose="020B0600070205080204" pitchFamily="50" charset="-128"/>
              <a:cs typeface="Times New Roman"/>
            </a:rPr>
            <a:t>10</a:t>
          </a:r>
          <a:r>
            <a:rPr lang="ja-JP" altLang="en-US" sz="900" kern="100">
              <a:solidFill>
                <a:sysClr val="windowText" lastClr="000000"/>
              </a:solidFill>
              <a:effectLst/>
              <a:latin typeface="ＭＳ Ｐゴシック" panose="020B0600070205080204" pitchFamily="50" charset="-128"/>
              <a:ea typeface="ＭＳ Ｐゴシック" panose="020B0600070205080204" pitchFamily="50" charset="-128"/>
              <a:cs typeface="Times New Roman"/>
            </a:rPr>
            <a:t>～</a:t>
          </a:r>
          <a:r>
            <a:rPr lang="en-US" altLang="ja-JP" sz="900" kern="100">
              <a:solidFill>
                <a:sysClr val="windowText" lastClr="000000"/>
              </a:solidFill>
              <a:effectLst/>
              <a:latin typeface="ＭＳ Ｐゴシック" panose="020B0600070205080204" pitchFamily="50" charset="-128"/>
              <a:ea typeface="ＭＳ Ｐゴシック" panose="020B0600070205080204" pitchFamily="50" charset="-128"/>
              <a:cs typeface="Times New Roman"/>
            </a:rPr>
            <a:t>11</a:t>
          </a:r>
          <a:r>
            <a:rPr lang="ja-JP" altLang="en-US" sz="900" kern="100">
              <a:solidFill>
                <a:sysClr val="windowText" lastClr="000000"/>
              </a:solidFill>
              <a:effectLst/>
              <a:latin typeface="ＭＳ Ｐゴシック" panose="020B0600070205080204" pitchFamily="50" charset="-128"/>
              <a:ea typeface="ＭＳ Ｐゴシック" panose="020B0600070205080204" pitchFamily="50" charset="-128"/>
              <a:cs typeface="Times New Roman"/>
            </a:rPr>
            <a:t>月の</a:t>
          </a:r>
          <a:r>
            <a:rPr lang="en-US" altLang="ja-JP" sz="900" kern="100">
              <a:solidFill>
                <a:sysClr val="windowText" lastClr="000000"/>
              </a:solidFill>
              <a:effectLst/>
              <a:latin typeface="ＭＳ Ｐゴシック" panose="020B0600070205080204" pitchFamily="50" charset="-128"/>
              <a:ea typeface="ＭＳ Ｐゴシック" panose="020B0600070205080204" pitchFamily="50" charset="-128"/>
              <a:cs typeface="Times New Roman"/>
            </a:rPr>
            <a:t>8:00</a:t>
          </a:r>
          <a:r>
            <a:rPr lang="ja-JP" altLang="en-US" sz="900" kern="100">
              <a:solidFill>
                <a:sysClr val="windowText" lastClr="000000"/>
              </a:solidFill>
              <a:effectLst/>
              <a:latin typeface="ＭＳ Ｐゴシック" panose="020B0600070205080204" pitchFamily="50" charset="-128"/>
              <a:ea typeface="ＭＳ Ｐゴシック" panose="020B0600070205080204" pitchFamily="50" charset="-128"/>
              <a:cs typeface="Times New Roman"/>
            </a:rPr>
            <a:t>～</a:t>
          </a:r>
          <a:r>
            <a:rPr lang="en-US" altLang="ja-JP" sz="900" kern="100">
              <a:solidFill>
                <a:sysClr val="windowText" lastClr="000000"/>
              </a:solidFill>
              <a:effectLst/>
              <a:latin typeface="ＭＳ Ｐゴシック" panose="020B0600070205080204" pitchFamily="50" charset="-128"/>
              <a:ea typeface="ＭＳ Ｐゴシック" panose="020B0600070205080204" pitchFamily="50" charset="-128"/>
              <a:cs typeface="Times New Roman"/>
            </a:rPr>
            <a:t>22:00</a:t>
          </a:r>
        </a:p>
      </xdr:txBody>
    </xdr:sp>
    <xdr:clientData fPrintsWithSheet="0"/>
  </xdr:twoCellAnchor>
  <xdr:twoCellAnchor>
    <xdr:from>
      <xdr:col>16</xdr:col>
      <xdr:colOff>57372</xdr:colOff>
      <xdr:row>22</xdr:row>
      <xdr:rowOff>68918</xdr:rowOff>
    </xdr:from>
    <xdr:to>
      <xdr:col>26</xdr:col>
      <xdr:colOff>76983</xdr:colOff>
      <xdr:row>24</xdr:row>
      <xdr:rowOff>211233</xdr:rowOff>
    </xdr:to>
    <xdr:sp macro="" textlink="">
      <xdr:nvSpPr>
        <xdr:cNvPr id="35" name="四角形吹き出し 34"/>
        <xdr:cNvSpPr/>
      </xdr:nvSpPr>
      <xdr:spPr>
        <a:xfrm>
          <a:off x="2495772" y="5126693"/>
          <a:ext cx="1543611" cy="599515"/>
        </a:xfrm>
        <a:prstGeom prst="wedgeRectCallout">
          <a:avLst>
            <a:gd name="adj1" fmla="val -18267"/>
            <a:gd name="adj2" fmla="val 30836"/>
          </a:avLst>
        </a:prstGeom>
        <a:solidFill>
          <a:schemeClr val="lt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just">
            <a:lnSpc>
              <a:spcPts val="900"/>
            </a:lnSpc>
            <a:spcAft>
              <a:spcPts val="0"/>
            </a:spcAft>
            <a:tabLst>
              <a:tab pos="2700020" algn="ctr"/>
              <a:tab pos="5400040" algn="r"/>
            </a:tabLst>
          </a:pPr>
          <a:r>
            <a:rPr lang="ja-JP" altLang="en-US" sz="900" kern="100">
              <a:solidFill>
                <a:sysClr val="windowText" lastClr="000000"/>
              </a:solidFill>
              <a:effectLst/>
              <a:latin typeface="ＭＳ Ｐゴシック" panose="020B0600070205080204" pitchFamily="50" charset="-128"/>
              <a:ea typeface="ＭＳ Ｐゴシック" panose="020B0600070205080204" pitchFamily="50" charset="-128"/>
              <a:cs typeface="Times New Roman"/>
            </a:rPr>
            <a:t>将来の事業状況の変化や生産量変動、制御方法等を加味して余裕を持った設定とすること</a:t>
          </a:r>
          <a:endParaRPr lang="en-US" altLang="ja-JP" sz="900" kern="100">
            <a:solidFill>
              <a:sysClr val="windowText" lastClr="000000"/>
            </a:solidFill>
            <a:effectLst/>
            <a:latin typeface="ＭＳ Ｐゴシック" panose="020B0600070205080204" pitchFamily="50" charset="-128"/>
            <a:ea typeface="ＭＳ Ｐゴシック" panose="020B0600070205080204" pitchFamily="50" charset="-128"/>
            <a:cs typeface="Times New Roman"/>
          </a:endParaRPr>
        </a:p>
      </xdr:txBody>
    </xdr:sp>
    <xdr:clientData fPrintsWithSheet="0"/>
  </xdr:twoCellAnchor>
  <xdr:twoCellAnchor>
    <xdr:from>
      <xdr:col>12</xdr:col>
      <xdr:colOff>102869</xdr:colOff>
      <xdr:row>4</xdr:row>
      <xdr:rowOff>7286</xdr:rowOff>
    </xdr:from>
    <xdr:to>
      <xdr:col>26</xdr:col>
      <xdr:colOff>18567</xdr:colOff>
      <xdr:row>6</xdr:row>
      <xdr:rowOff>43766</xdr:rowOff>
    </xdr:to>
    <xdr:sp macro="" textlink="">
      <xdr:nvSpPr>
        <xdr:cNvPr id="36" name="四角形吹き出し 35"/>
        <xdr:cNvSpPr/>
      </xdr:nvSpPr>
      <xdr:spPr>
        <a:xfrm>
          <a:off x="1931669" y="950261"/>
          <a:ext cx="2049298" cy="493680"/>
        </a:xfrm>
        <a:prstGeom prst="wedgeRectCallout">
          <a:avLst>
            <a:gd name="adj1" fmla="val -18267"/>
            <a:gd name="adj2" fmla="val 30836"/>
          </a:avLst>
        </a:prstGeom>
        <a:solidFill>
          <a:schemeClr val="lt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just">
            <a:lnSpc>
              <a:spcPts val="900"/>
            </a:lnSpc>
            <a:spcAft>
              <a:spcPts val="0"/>
            </a:spcAft>
            <a:tabLst>
              <a:tab pos="2700020" algn="ctr"/>
              <a:tab pos="5400040" algn="r"/>
            </a:tabLst>
          </a:pPr>
          <a:r>
            <a:rPr lang="ja-JP" altLang="en-US" sz="900" kern="100">
              <a:solidFill>
                <a:sysClr val="windowText" lastClr="000000"/>
              </a:solidFill>
              <a:effectLst/>
              <a:latin typeface="ＭＳ Ｐゴシック" panose="020B0600070205080204" pitchFamily="50" charset="-128"/>
              <a:ea typeface="ＭＳ Ｐゴシック" panose="020B0600070205080204" pitchFamily="50" charset="-128"/>
              <a:cs typeface="Times New Roman"/>
            </a:rPr>
            <a:t>燃料消費量は高位発熱量を記載すること。燃料裕度や出力裕度を考慮した数値とすること。</a:t>
          </a:r>
          <a:endParaRPr lang="en-US" altLang="ja-JP" sz="900" kern="100">
            <a:solidFill>
              <a:sysClr val="windowText" lastClr="000000"/>
            </a:solidFill>
            <a:effectLst/>
            <a:latin typeface="ＭＳ Ｐゴシック" panose="020B0600070205080204" pitchFamily="50" charset="-128"/>
            <a:ea typeface="ＭＳ Ｐゴシック" panose="020B0600070205080204" pitchFamily="50" charset="-128"/>
            <a:cs typeface="Times New Roman"/>
          </a:endParaRPr>
        </a:p>
      </xdr:txBody>
    </xdr:sp>
    <xdr:clientData fPrintsWithSheet="0"/>
  </xdr:twoCellAnchor>
  <xdr:twoCellAnchor>
    <xdr:from>
      <xdr:col>37</xdr:col>
      <xdr:colOff>147244</xdr:colOff>
      <xdr:row>41</xdr:row>
      <xdr:rowOff>200024</xdr:rowOff>
    </xdr:from>
    <xdr:to>
      <xdr:col>43</xdr:col>
      <xdr:colOff>638175</xdr:colOff>
      <xdr:row>43</xdr:row>
      <xdr:rowOff>1121</xdr:rowOff>
    </xdr:to>
    <xdr:sp macro="" textlink="">
      <xdr:nvSpPr>
        <xdr:cNvPr id="37" name="四角形吹き出し 36"/>
        <xdr:cNvSpPr/>
      </xdr:nvSpPr>
      <xdr:spPr>
        <a:xfrm>
          <a:off x="5786044" y="9601199"/>
          <a:ext cx="1462481" cy="258297"/>
        </a:xfrm>
        <a:prstGeom prst="wedgeRectCallout">
          <a:avLst>
            <a:gd name="adj1" fmla="val -44938"/>
            <a:gd name="adj2" fmla="val 128766"/>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just">
            <a:spcAft>
              <a:spcPts val="0"/>
            </a:spcAft>
            <a:tabLst>
              <a:tab pos="2700020" algn="ctr"/>
              <a:tab pos="5400040" algn="r"/>
            </a:tabLst>
          </a:pPr>
          <a:r>
            <a:rPr lang="ja-JP" altLang="en-US" sz="900" kern="100">
              <a:solidFill>
                <a:sysClr val="windowText" lastClr="000000"/>
              </a:solidFill>
              <a:effectLst/>
              <a:latin typeface="ＭＳ Ｐゴシック" panose="020B0600070205080204" pitchFamily="50" charset="-128"/>
              <a:ea typeface="ＭＳ Ｐゴシック" panose="020B0600070205080204" pitchFamily="50" charset="-128"/>
              <a:cs typeface="Times New Roman"/>
            </a:rPr>
            <a:t>仕様書通りに記載</a:t>
          </a:r>
          <a:endParaRPr lang="en-US" altLang="ja-JP" sz="900" kern="100">
            <a:solidFill>
              <a:sysClr val="windowText" lastClr="000000"/>
            </a:solidFill>
            <a:effectLst/>
            <a:latin typeface="ＭＳ Ｐゴシック" panose="020B0600070205080204" pitchFamily="50" charset="-128"/>
            <a:ea typeface="ＭＳ Ｐゴシック" panose="020B0600070205080204" pitchFamily="50" charset="-128"/>
            <a:cs typeface="Times New Roman"/>
          </a:endParaRPr>
        </a:p>
      </xdr:txBody>
    </xdr:sp>
    <xdr:clientData fPrintsWithSheet="0"/>
  </xdr:twoCellAnchor>
  <xdr:twoCellAnchor>
    <xdr:from>
      <xdr:col>6</xdr:col>
      <xdr:colOff>119677</xdr:colOff>
      <xdr:row>11</xdr:row>
      <xdr:rowOff>562</xdr:rowOff>
    </xdr:from>
    <xdr:to>
      <xdr:col>20</xdr:col>
      <xdr:colOff>135712</xdr:colOff>
      <xdr:row>11</xdr:row>
      <xdr:rowOff>208207</xdr:rowOff>
    </xdr:to>
    <xdr:sp macro="" textlink="">
      <xdr:nvSpPr>
        <xdr:cNvPr id="38" name="四角形吹き出し 37"/>
        <xdr:cNvSpPr/>
      </xdr:nvSpPr>
      <xdr:spPr>
        <a:xfrm>
          <a:off x="1034077" y="2543737"/>
          <a:ext cx="2149635" cy="207645"/>
        </a:xfrm>
        <a:prstGeom prst="wedgeRectCallout">
          <a:avLst>
            <a:gd name="adj1" fmla="val -18267"/>
            <a:gd name="adj2" fmla="val 30836"/>
          </a:avLst>
        </a:prstGeom>
        <a:solidFill>
          <a:schemeClr val="lt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just">
            <a:spcAft>
              <a:spcPts val="0"/>
            </a:spcAft>
            <a:tabLst>
              <a:tab pos="2700020" algn="ctr"/>
              <a:tab pos="5400040" algn="r"/>
            </a:tabLst>
          </a:pPr>
          <a:r>
            <a:rPr lang="en-US" altLang="ja-JP" sz="900" kern="100">
              <a:solidFill>
                <a:sysClr val="windowText" lastClr="000000"/>
              </a:solidFill>
              <a:effectLst/>
              <a:latin typeface="ＭＳ Ｐゴシック" panose="020B0600070205080204" pitchFamily="50" charset="-128"/>
              <a:ea typeface="ＭＳ Ｐゴシック" panose="020B0600070205080204" pitchFamily="50" charset="-128"/>
              <a:cs typeface="Times New Roman"/>
            </a:rPr>
            <a:t>7</a:t>
          </a:r>
          <a:r>
            <a:rPr lang="ja-JP" altLang="en-US" sz="900" kern="100">
              <a:solidFill>
                <a:sysClr val="windowText" lastClr="000000"/>
              </a:solidFill>
              <a:effectLst/>
              <a:latin typeface="ＭＳ Ｐゴシック" panose="020B0600070205080204" pitchFamily="50" charset="-128"/>
              <a:ea typeface="ＭＳ Ｐゴシック" panose="020B0600070205080204" pitchFamily="50" charset="-128"/>
              <a:cs typeface="Times New Roman"/>
            </a:rPr>
            <a:t>～</a:t>
          </a:r>
          <a:r>
            <a:rPr lang="en-US" altLang="ja-JP" sz="900" kern="100">
              <a:solidFill>
                <a:sysClr val="windowText" lastClr="000000"/>
              </a:solidFill>
              <a:effectLst/>
              <a:latin typeface="ＭＳ Ｐゴシック" panose="020B0600070205080204" pitchFamily="50" charset="-128"/>
              <a:ea typeface="ＭＳ Ｐゴシック" panose="020B0600070205080204" pitchFamily="50" charset="-128"/>
              <a:cs typeface="Times New Roman"/>
            </a:rPr>
            <a:t>9</a:t>
          </a:r>
          <a:r>
            <a:rPr lang="ja-JP" altLang="en-US" sz="900" kern="100">
              <a:solidFill>
                <a:sysClr val="windowText" lastClr="000000"/>
              </a:solidFill>
              <a:effectLst/>
              <a:latin typeface="ＭＳ Ｐゴシック" panose="020B0600070205080204" pitchFamily="50" charset="-128"/>
              <a:ea typeface="ＭＳ Ｐゴシック" panose="020B0600070205080204" pitchFamily="50" charset="-128"/>
              <a:cs typeface="Times New Roman"/>
            </a:rPr>
            <a:t>月、</a:t>
          </a:r>
          <a:r>
            <a:rPr lang="en-US" altLang="ja-JP" sz="900" kern="100">
              <a:solidFill>
                <a:sysClr val="windowText" lastClr="000000"/>
              </a:solidFill>
              <a:effectLst/>
              <a:latin typeface="ＭＳ Ｐゴシック" panose="020B0600070205080204" pitchFamily="50" charset="-128"/>
              <a:ea typeface="ＭＳ Ｐゴシック" panose="020B0600070205080204" pitchFamily="50" charset="-128"/>
              <a:cs typeface="Times New Roman"/>
            </a:rPr>
            <a:t>12</a:t>
          </a:r>
          <a:r>
            <a:rPr lang="ja-JP" altLang="en-US" sz="900" kern="100">
              <a:solidFill>
                <a:sysClr val="windowText" lastClr="000000"/>
              </a:solidFill>
              <a:effectLst/>
              <a:latin typeface="ＭＳ Ｐゴシック" panose="020B0600070205080204" pitchFamily="50" charset="-128"/>
              <a:ea typeface="ＭＳ Ｐゴシック" panose="020B0600070205080204" pitchFamily="50" charset="-128"/>
              <a:cs typeface="Times New Roman"/>
            </a:rPr>
            <a:t>～</a:t>
          </a:r>
          <a:r>
            <a:rPr lang="en-US" altLang="ja-JP" sz="900" kern="100">
              <a:solidFill>
                <a:sysClr val="windowText" lastClr="000000"/>
              </a:solidFill>
              <a:effectLst/>
              <a:latin typeface="ＭＳ Ｐゴシック" panose="020B0600070205080204" pitchFamily="50" charset="-128"/>
              <a:ea typeface="ＭＳ Ｐゴシック" panose="020B0600070205080204" pitchFamily="50" charset="-128"/>
              <a:cs typeface="Times New Roman"/>
            </a:rPr>
            <a:t>3</a:t>
          </a:r>
          <a:r>
            <a:rPr lang="ja-JP" altLang="en-US" sz="900" kern="100">
              <a:solidFill>
                <a:sysClr val="windowText" lastClr="000000"/>
              </a:solidFill>
              <a:effectLst/>
              <a:latin typeface="ＭＳ Ｐゴシック" panose="020B0600070205080204" pitchFamily="50" charset="-128"/>
              <a:ea typeface="ＭＳ Ｐゴシック" panose="020B0600070205080204" pitchFamily="50" charset="-128"/>
              <a:cs typeface="Times New Roman"/>
            </a:rPr>
            <a:t>月の</a:t>
          </a:r>
          <a:r>
            <a:rPr lang="en-US" altLang="ja-JP" sz="900" kern="100">
              <a:solidFill>
                <a:sysClr val="windowText" lastClr="000000"/>
              </a:solidFill>
              <a:effectLst/>
              <a:latin typeface="ＭＳ Ｐゴシック" panose="020B0600070205080204" pitchFamily="50" charset="-128"/>
              <a:ea typeface="ＭＳ Ｐゴシック" panose="020B0600070205080204" pitchFamily="50" charset="-128"/>
              <a:cs typeface="Times New Roman"/>
            </a:rPr>
            <a:t>8:00</a:t>
          </a:r>
          <a:r>
            <a:rPr lang="ja-JP" altLang="en-US" sz="900" kern="100">
              <a:solidFill>
                <a:sysClr val="windowText" lastClr="000000"/>
              </a:solidFill>
              <a:effectLst/>
              <a:latin typeface="ＭＳ Ｐゴシック" panose="020B0600070205080204" pitchFamily="50" charset="-128"/>
              <a:ea typeface="ＭＳ Ｐゴシック" panose="020B0600070205080204" pitchFamily="50" charset="-128"/>
              <a:cs typeface="Times New Roman"/>
            </a:rPr>
            <a:t>～</a:t>
          </a:r>
          <a:r>
            <a:rPr lang="en-US" altLang="ja-JP" sz="900" kern="100">
              <a:solidFill>
                <a:sysClr val="windowText" lastClr="000000"/>
              </a:solidFill>
              <a:effectLst/>
              <a:latin typeface="ＭＳ Ｐゴシック" panose="020B0600070205080204" pitchFamily="50" charset="-128"/>
              <a:ea typeface="ＭＳ Ｐゴシック" panose="020B0600070205080204" pitchFamily="50" charset="-128"/>
              <a:cs typeface="Times New Roman"/>
            </a:rPr>
            <a:t>22:00</a:t>
          </a:r>
        </a:p>
      </xdr:txBody>
    </xdr:sp>
    <xdr:clientData fPrintsWithSheet="0"/>
  </xdr:twoCellAnchor>
  <xdr:twoCellAnchor>
    <xdr:from>
      <xdr:col>9</xdr:col>
      <xdr:colOff>92224</xdr:colOff>
      <xdr:row>9</xdr:row>
      <xdr:rowOff>77323</xdr:rowOff>
    </xdr:from>
    <xdr:to>
      <xdr:col>11</xdr:col>
      <xdr:colOff>77096</xdr:colOff>
      <xdr:row>10</xdr:row>
      <xdr:rowOff>215156</xdr:rowOff>
    </xdr:to>
    <xdr:cxnSp macro="">
      <xdr:nvCxnSpPr>
        <xdr:cNvPr id="39" name="直線矢印コネクタ 38"/>
        <xdr:cNvCxnSpPr/>
      </xdr:nvCxnSpPr>
      <xdr:spPr>
        <a:xfrm flipV="1">
          <a:off x="1463824" y="2163298"/>
          <a:ext cx="289672" cy="366433"/>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fPrintsWithSheet="0"/>
  </xdr:twoCellAnchor>
  <xdr:twoCellAnchor>
    <xdr:from>
      <xdr:col>18</xdr:col>
      <xdr:colOff>44824</xdr:colOff>
      <xdr:row>15</xdr:row>
      <xdr:rowOff>0</xdr:rowOff>
    </xdr:from>
    <xdr:to>
      <xdr:col>26</xdr:col>
      <xdr:colOff>134471</xdr:colOff>
      <xdr:row>17</xdr:row>
      <xdr:rowOff>67235</xdr:rowOff>
    </xdr:to>
    <xdr:sp macro="" textlink="">
      <xdr:nvSpPr>
        <xdr:cNvPr id="40" name="四角形吹き出し 39"/>
        <xdr:cNvSpPr/>
      </xdr:nvSpPr>
      <xdr:spPr>
        <a:xfrm>
          <a:off x="2788024" y="3457575"/>
          <a:ext cx="1308847" cy="524435"/>
        </a:xfrm>
        <a:prstGeom prst="wedgeRectCallout">
          <a:avLst>
            <a:gd name="adj1" fmla="val -128021"/>
            <a:gd name="adj2" fmla="val 123095"/>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just">
            <a:spcAft>
              <a:spcPts val="0"/>
            </a:spcAft>
            <a:tabLst>
              <a:tab pos="2700020" algn="ctr"/>
              <a:tab pos="5400040" algn="r"/>
            </a:tabLst>
          </a:pPr>
          <a:r>
            <a:rPr lang="ja-JP" altLang="en-US" sz="900" kern="100">
              <a:solidFill>
                <a:sysClr val="windowText" lastClr="000000"/>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燃料の高位発熱量</a:t>
          </a:r>
          <a:r>
            <a:rPr lang="en-US" altLang="ja-JP" sz="900" kern="100">
              <a:solidFill>
                <a:sysClr val="windowText" lastClr="000000"/>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(GJ/</a:t>
          </a:r>
          <a:r>
            <a:rPr lang="ja-JP" altLang="en-US" sz="900" kern="100">
              <a:solidFill>
                <a:sysClr val="windowText" lastClr="000000"/>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千</a:t>
          </a:r>
          <a:r>
            <a:rPr lang="en-US" altLang="ja-JP" sz="900" kern="100">
              <a:solidFill>
                <a:sysClr val="windowText" lastClr="000000"/>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Nm3)</a:t>
          </a:r>
          <a:r>
            <a:rPr lang="ja-JP" altLang="en-US" sz="900" kern="100">
              <a:solidFill>
                <a:sysClr val="windowText" lastClr="000000"/>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を入力すること。</a:t>
          </a:r>
          <a:endParaRPr lang="en-US" altLang="ja-JP" sz="900" kern="100">
            <a:solidFill>
              <a:sysClr val="windowText" lastClr="000000"/>
            </a:solidFill>
            <a:effectLst/>
            <a:latin typeface="ＭＳ Ｐゴシック" panose="020B0600070205080204" pitchFamily="50" charset="-128"/>
            <a:ea typeface="ＭＳ Ｐゴシック" panose="020B0600070205080204" pitchFamily="50" charset="-128"/>
            <a:cs typeface="Meiryo UI" panose="020B0604030504040204" pitchFamily="50" charset="-128"/>
          </a:endParaRPr>
        </a:p>
      </xdr:txBody>
    </xdr:sp>
    <xdr:clientData fPrintsWithSheet="0"/>
  </xdr:twoCellAnchor>
  <xdr:oneCellAnchor>
    <xdr:from>
      <xdr:col>3</xdr:col>
      <xdr:colOff>51883</xdr:colOff>
      <xdr:row>49</xdr:row>
      <xdr:rowOff>20957</xdr:rowOff>
    </xdr:from>
    <xdr:ext cx="5766066" cy="242374"/>
    <xdr:sp macro="" textlink="">
      <xdr:nvSpPr>
        <xdr:cNvPr id="41" name="テキスト ボックス 40"/>
        <xdr:cNvSpPr txBox="1"/>
      </xdr:nvSpPr>
      <xdr:spPr>
        <a:xfrm>
          <a:off x="509083" y="11117582"/>
          <a:ext cx="5766066" cy="242374"/>
        </a:xfrm>
        <a:prstGeom prst="rect">
          <a:avLst/>
        </a:prstGeom>
        <a:solidFill>
          <a:sysClr val="window" lastClr="FFFFFF"/>
        </a:solidFill>
        <a:ln>
          <a:solidFill>
            <a:srgbClr val="FF0000"/>
          </a:solidFill>
          <a:prstDash val="solid"/>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solidFill>
                <a:sysClr val="windowText" lastClr="000000"/>
              </a:solidFill>
              <a:latin typeface="ＭＳ Ｐゴシック" panose="020B0600070205080204" pitchFamily="50" charset="-128"/>
              <a:ea typeface="ＭＳ Ｐゴシック" panose="020B0600070205080204" pitchFamily="50" charset="-128"/>
            </a:rPr>
            <a:t>コージェネレーションで複数のエネルギーを出力する場合は、（電気、蒸気、温水等）、複数行に分けて記載すること。</a:t>
          </a:r>
          <a:endParaRPr kumimoji="1" lang="en-US" altLang="ja-JP" sz="9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fPrintsWithSheet="0"/>
  </xdr:oneCellAnchor>
  <xdr:twoCellAnchor>
    <xdr:from>
      <xdr:col>5</xdr:col>
      <xdr:colOff>19050</xdr:colOff>
      <xdr:row>28</xdr:row>
      <xdr:rowOff>219076</xdr:rowOff>
    </xdr:from>
    <xdr:to>
      <xdr:col>26</xdr:col>
      <xdr:colOff>123825</xdr:colOff>
      <xdr:row>32</xdr:row>
      <xdr:rowOff>19050</xdr:rowOff>
    </xdr:to>
    <xdr:sp macro="" textlink="">
      <xdr:nvSpPr>
        <xdr:cNvPr id="42" name="四角形吹き出し 41"/>
        <xdr:cNvSpPr/>
      </xdr:nvSpPr>
      <xdr:spPr>
        <a:xfrm>
          <a:off x="781050" y="6648451"/>
          <a:ext cx="3305175" cy="714374"/>
        </a:xfrm>
        <a:prstGeom prst="wedgeRectCallout">
          <a:avLst>
            <a:gd name="adj1" fmla="val -18267"/>
            <a:gd name="adj2" fmla="val 30836"/>
          </a:avLst>
        </a:prstGeom>
        <a:solidFill>
          <a:schemeClr val="lt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marL="0" marR="0" indent="0" defTabSz="914400" eaLnBrk="1" fontAlgn="auto" latinLnBrk="0" hangingPunct="1">
            <a:lnSpc>
              <a:spcPct val="100000"/>
            </a:lnSpc>
            <a:spcBef>
              <a:spcPts val="0"/>
            </a:spcBef>
            <a:spcAft>
              <a:spcPts val="0"/>
            </a:spcAft>
            <a:buClrTx/>
            <a:buSzTx/>
            <a:buFontTx/>
            <a:buNone/>
            <a:tabLst/>
            <a:defRPr/>
          </a:pPr>
          <a:r>
            <a:rPr lang="ja-JP" altLang="ja-JP" sz="900">
              <a:solidFill>
                <a:sysClr val="windowText" lastClr="000000"/>
              </a:solidFill>
              <a:effectLst/>
              <a:latin typeface="+mn-lt"/>
              <a:ea typeface="+mn-ea"/>
              <a:cs typeface="+mn-cs"/>
            </a:rPr>
            <a:t>別紙③</a:t>
          </a:r>
          <a:r>
            <a:rPr lang="en-US" altLang="ja-JP" sz="900">
              <a:solidFill>
                <a:sysClr val="windowText" lastClr="000000"/>
              </a:solidFill>
              <a:effectLst/>
              <a:latin typeface="+mn-lt"/>
              <a:ea typeface="+mn-ea"/>
              <a:cs typeface="+mn-cs"/>
            </a:rPr>
            <a:t>1.</a:t>
          </a:r>
          <a:r>
            <a:rPr lang="ja-JP" altLang="ja-JP" sz="900">
              <a:solidFill>
                <a:sysClr val="windowText" lastClr="000000"/>
              </a:solidFill>
              <a:effectLst/>
              <a:latin typeface="+mn-lt"/>
              <a:ea typeface="+mn-ea"/>
              <a:cs typeface="+mn-cs"/>
            </a:rPr>
            <a:t>（</a:t>
          </a:r>
          <a:r>
            <a:rPr lang="ja-JP" altLang="en-US" sz="900">
              <a:solidFill>
                <a:sysClr val="windowText" lastClr="000000"/>
              </a:solidFill>
              <a:effectLst/>
              <a:latin typeface="+mn-lt"/>
              <a:ea typeface="+mn-ea"/>
              <a:cs typeface="+mn-cs"/>
            </a:rPr>
            <a:t>５</a:t>
          </a:r>
          <a:r>
            <a:rPr lang="ja-JP" altLang="ja-JP" sz="900">
              <a:solidFill>
                <a:sysClr val="windowText" lastClr="000000"/>
              </a:solidFill>
              <a:effectLst/>
              <a:latin typeface="+mn-lt"/>
              <a:ea typeface="+mn-ea"/>
              <a:cs typeface="+mn-cs"/>
            </a:rPr>
            <a:t>）に記載</a:t>
          </a:r>
          <a:r>
            <a:rPr lang="ja-JP" altLang="en-US" sz="900">
              <a:solidFill>
                <a:sysClr val="windowText" lastClr="000000"/>
              </a:solidFill>
              <a:effectLst/>
              <a:latin typeface="+mn-lt"/>
              <a:ea typeface="+mn-ea"/>
              <a:cs typeface="+mn-cs"/>
            </a:rPr>
            <a:t>の通り、以下の</a:t>
          </a:r>
          <a:r>
            <a:rPr lang="ja-JP" altLang="ja-JP" sz="900">
              <a:solidFill>
                <a:sysClr val="windowText" lastClr="000000"/>
              </a:solidFill>
              <a:effectLst/>
              <a:latin typeface="+mn-lt"/>
              <a:ea typeface="+mn-ea"/>
              <a:cs typeface="+mn-cs"/>
            </a:rPr>
            <a:t>換算係数を使用</a:t>
          </a:r>
          <a:r>
            <a:rPr lang="ja-JP" altLang="en-US" sz="900">
              <a:solidFill>
                <a:sysClr val="windowText" lastClr="000000"/>
              </a:solidFill>
              <a:effectLst/>
              <a:latin typeface="+mn-lt"/>
              <a:ea typeface="+mn-ea"/>
              <a:cs typeface="+mn-cs"/>
            </a:rPr>
            <a:t>しても可</a:t>
          </a:r>
          <a:r>
            <a:rPr lang="ja-JP" altLang="ja-JP" sz="900">
              <a:solidFill>
                <a:sysClr val="windowText" lastClr="000000"/>
              </a:solidFill>
              <a:effectLst/>
              <a:latin typeface="+mn-lt"/>
              <a:ea typeface="+mn-ea"/>
              <a:cs typeface="+mn-cs"/>
            </a:rPr>
            <a:t>。</a:t>
          </a:r>
          <a:endParaRPr lang="en-US" altLang="ja-JP" sz="900">
            <a:solidFill>
              <a:sysClr val="windowText" lastClr="000000"/>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ja-JP" altLang="en-US" sz="900">
              <a:solidFill>
                <a:sysClr val="windowText" lastClr="000000"/>
              </a:solidFill>
              <a:effectLst/>
              <a:latin typeface="+mn-lt"/>
              <a:ea typeface="+mn-ea"/>
              <a:cs typeface="+mn-cs"/>
            </a:rPr>
            <a:t>温水、冷水、産業用以外の蒸気の換算係数　</a:t>
          </a:r>
          <a:r>
            <a:rPr lang="en-US" altLang="ja-JP" sz="900">
              <a:solidFill>
                <a:sysClr val="windowText" lastClr="000000"/>
              </a:solidFill>
              <a:effectLst/>
              <a:latin typeface="+mn-lt"/>
              <a:ea typeface="+mn-ea"/>
              <a:cs typeface="+mn-cs"/>
            </a:rPr>
            <a:t>1.36GJ/GJ</a:t>
          </a:r>
        </a:p>
        <a:p>
          <a:pPr marL="0" marR="0" lvl="0" indent="0" defTabSz="914400" eaLnBrk="1" fontAlgn="auto" latinLnBrk="0" hangingPunct="1">
            <a:lnSpc>
              <a:spcPct val="100000"/>
            </a:lnSpc>
            <a:spcBef>
              <a:spcPts val="0"/>
            </a:spcBef>
            <a:spcAft>
              <a:spcPts val="0"/>
            </a:spcAft>
            <a:buClrTx/>
            <a:buSzTx/>
            <a:buFontTx/>
            <a:buNone/>
            <a:tabLst/>
            <a:defRPr/>
          </a:pPr>
          <a:r>
            <a:rPr lang="ja-JP" altLang="en-US" sz="900">
              <a:solidFill>
                <a:sysClr val="windowText" lastClr="000000"/>
              </a:solidFill>
              <a:effectLst/>
              <a:latin typeface="+mn-lt"/>
              <a:ea typeface="+mn-ea"/>
              <a:cs typeface="+mn-cs"/>
            </a:rPr>
            <a:t>産業用蒸気の換算係数　                                     </a:t>
          </a:r>
          <a:r>
            <a:rPr lang="en-US" altLang="ja-JP" sz="900">
              <a:solidFill>
                <a:sysClr val="windowText" lastClr="000000"/>
              </a:solidFill>
              <a:effectLst/>
              <a:latin typeface="+mn-lt"/>
              <a:ea typeface="+mn-ea"/>
              <a:cs typeface="+mn-cs"/>
            </a:rPr>
            <a:t>1.02GJ/GJ</a:t>
          </a:r>
        </a:p>
        <a:p>
          <a:pPr marL="0" marR="0" lvl="0" indent="0" defTabSz="914400" eaLnBrk="1" fontAlgn="auto" latinLnBrk="0" hangingPunct="1">
            <a:lnSpc>
              <a:spcPct val="100000"/>
            </a:lnSpc>
            <a:spcBef>
              <a:spcPts val="0"/>
            </a:spcBef>
            <a:spcAft>
              <a:spcPts val="0"/>
            </a:spcAft>
            <a:buClrTx/>
            <a:buSzTx/>
            <a:buFontTx/>
            <a:buNone/>
            <a:tabLst/>
            <a:defRPr/>
          </a:pPr>
          <a:r>
            <a:rPr lang="ja-JP" altLang="ja-JP" sz="900">
              <a:solidFill>
                <a:sysClr val="windowText" lastClr="000000"/>
              </a:solidFill>
              <a:effectLst/>
              <a:latin typeface="+mn-lt"/>
              <a:ea typeface="+mn-ea"/>
              <a:cs typeface="+mn-cs"/>
            </a:rPr>
            <a:t>使用しない場合、下表に根拠となる設備の仕様値を記載のこと。</a:t>
          </a:r>
          <a:endParaRPr lang="ja-JP" altLang="ja-JP" sz="900">
            <a:solidFill>
              <a:sysClr val="windowText" lastClr="000000"/>
            </a:solidFill>
            <a:effectLst/>
          </a:endParaRP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5</xdr:col>
      <xdr:colOff>457200</xdr:colOff>
      <xdr:row>58</xdr:row>
      <xdr:rowOff>0</xdr:rowOff>
    </xdr:from>
    <xdr:to>
      <xdr:col>9</xdr:col>
      <xdr:colOff>962025</xdr:colOff>
      <xdr:row>58</xdr:row>
      <xdr:rowOff>0</xdr:rowOff>
    </xdr:to>
    <xdr:sp macro="" textlink="">
      <xdr:nvSpPr>
        <xdr:cNvPr id="39013" name="Line 2"/>
        <xdr:cNvSpPr>
          <a:spLocks noChangeShapeType="1"/>
        </xdr:cNvSpPr>
      </xdr:nvSpPr>
      <xdr:spPr bwMode="auto">
        <a:xfrm>
          <a:off x="5943600" y="14249400"/>
          <a:ext cx="32575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130628</xdr:colOff>
      <xdr:row>9</xdr:row>
      <xdr:rowOff>68038</xdr:rowOff>
    </xdr:from>
    <xdr:to>
      <xdr:col>7</xdr:col>
      <xdr:colOff>406853</xdr:colOff>
      <xdr:row>11</xdr:row>
      <xdr:rowOff>234952</xdr:rowOff>
    </xdr:to>
    <xdr:sp macro="" textlink="">
      <xdr:nvSpPr>
        <xdr:cNvPr id="4" name="AutoShape 4"/>
        <xdr:cNvSpPr>
          <a:spLocks noChangeArrowheads="1"/>
        </xdr:cNvSpPr>
      </xdr:nvSpPr>
      <xdr:spPr bwMode="auto">
        <a:xfrm>
          <a:off x="5042807" y="1986645"/>
          <a:ext cx="1990725" cy="615950"/>
        </a:xfrm>
        <a:prstGeom prst="wedgeRoundRectCallout">
          <a:avLst>
            <a:gd name="adj1" fmla="val -51188"/>
            <a:gd name="adj2" fmla="val 90419"/>
            <a:gd name="adj3" fmla="val 16667"/>
          </a:avLst>
        </a:prstGeom>
        <a:solidFill>
          <a:srgbClr val="FFFFFF"/>
        </a:solidFill>
        <a:ln w="9525">
          <a:solidFill>
            <a:srgbClr val="FF0000"/>
          </a:solidFill>
          <a:miter lim="800000"/>
          <a:headEnd/>
          <a:tailEnd/>
        </a:ln>
      </xdr:spPr>
      <xdr:txBody>
        <a:bodyPr vertOverflow="clip" wrap="square" lIns="27432" tIns="18288" rIns="0" bIns="18288" anchor="ctr" upright="1"/>
        <a:lstStyle/>
        <a:p>
          <a:pPr algn="l" rtl="0">
            <a:lnSpc>
              <a:spcPts val="1500"/>
            </a:lnSpc>
            <a:defRPr sz="1000"/>
          </a:pPr>
          <a:r>
            <a:rPr lang="ja-JP" altLang="en-US" sz="1400" b="0" i="0" u="none" strike="noStrike" baseline="0">
              <a:solidFill>
                <a:srgbClr val="FF0000"/>
              </a:solidFill>
              <a:latin typeface="ＭＳ Ｐゴシック"/>
              <a:ea typeface="ＭＳ Ｐゴシック"/>
            </a:rPr>
            <a:t>各設備群の年間燃料消費量を記入する。</a:t>
          </a:r>
          <a:endParaRPr lang="en-US" altLang="ja-JP" sz="1400" b="0" i="0" u="none" strike="noStrike" baseline="0">
            <a:solidFill>
              <a:srgbClr val="FF0000"/>
            </a:solidFill>
            <a:latin typeface="ＭＳ Ｐゴシック"/>
            <a:ea typeface="ＭＳ Ｐゴシック"/>
          </a:endParaRPr>
        </a:p>
      </xdr:txBody>
    </xdr:sp>
    <xdr:clientData fPrintsWithSheet="0"/>
  </xdr:twoCellAnchor>
  <xdr:twoCellAnchor>
    <xdr:from>
      <xdr:col>0</xdr:col>
      <xdr:colOff>919844</xdr:colOff>
      <xdr:row>6</xdr:row>
      <xdr:rowOff>68038</xdr:rowOff>
    </xdr:from>
    <xdr:to>
      <xdr:col>1</xdr:col>
      <xdr:colOff>1876426</xdr:colOff>
      <xdr:row>9</xdr:row>
      <xdr:rowOff>71667</xdr:rowOff>
    </xdr:to>
    <xdr:sp macro="" textlink="">
      <xdr:nvSpPr>
        <xdr:cNvPr id="7" name="AutoShape 4"/>
        <xdr:cNvSpPr>
          <a:spLocks noChangeArrowheads="1"/>
        </xdr:cNvSpPr>
      </xdr:nvSpPr>
      <xdr:spPr bwMode="auto">
        <a:xfrm>
          <a:off x="919844" y="1374324"/>
          <a:ext cx="1990725" cy="615950"/>
        </a:xfrm>
        <a:prstGeom prst="wedgeRoundRectCallout">
          <a:avLst>
            <a:gd name="adj1" fmla="val -51872"/>
            <a:gd name="adj2" fmla="val 145647"/>
            <a:gd name="adj3" fmla="val 16667"/>
          </a:avLst>
        </a:prstGeom>
        <a:solidFill>
          <a:srgbClr val="FFFFFF"/>
        </a:solidFill>
        <a:ln w="9525">
          <a:solidFill>
            <a:srgbClr val="FF0000"/>
          </a:solidFill>
          <a:miter lim="800000"/>
          <a:headEnd/>
          <a:tailEnd/>
        </a:ln>
      </xdr:spPr>
      <xdr:txBody>
        <a:bodyPr vertOverflow="clip" wrap="square" lIns="27432" tIns="18288" rIns="0" bIns="18288" anchor="ctr" upright="1"/>
        <a:lstStyle/>
        <a:p>
          <a:pPr algn="l" rtl="0">
            <a:lnSpc>
              <a:spcPts val="1500"/>
            </a:lnSpc>
            <a:defRPr sz="1000"/>
          </a:pPr>
          <a:r>
            <a:rPr lang="ja-JP" altLang="en-US" sz="1400" b="0" i="0" u="none" strike="noStrike" baseline="0">
              <a:solidFill>
                <a:srgbClr val="FF0000"/>
              </a:solidFill>
              <a:latin typeface="ＭＳ Ｐゴシック"/>
              <a:ea typeface="ＭＳ Ｐゴシック"/>
            </a:rPr>
            <a:t>各設備群の名称を記入する。</a:t>
          </a:r>
          <a:endParaRPr lang="en-US" altLang="ja-JP" sz="1400" b="0" i="0" u="none" strike="noStrike" baseline="0">
            <a:solidFill>
              <a:srgbClr val="FF0000"/>
            </a:solidFill>
            <a:latin typeface="ＭＳ Ｐゴシック"/>
            <a:ea typeface="ＭＳ Ｐゴシック"/>
          </a:endParaRPr>
        </a:p>
      </xdr:txBody>
    </xdr:sp>
    <xdr:clientData fPrintsWithSheet="0"/>
  </xdr:twoCellAnchor>
  <xdr:twoCellAnchor>
    <xdr:from>
      <xdr:col>0</xdr:col>
      <xdr:colOff>402772</xdr:colOff>
      <xdr:row>38</xdr:row>
      <xdr:rowOff>13609</xdr:rowOff>
    </xdr:from>
    <xdr:to>
      <xdr:col>2</xdr:col>
      <xdr:colOff>462643</xdr:colOff>
      <xdr:row>40</xdr:row>
      <xdr:rowOff>81643</xdr:rowOff>
    </xdr:to>
    <xdr:sp macro="" textlink="">
      <xdr:nvSpPr>
        <xdr:cNvPr id="8" name="AutoShape 4"/>
        <xdr:cNvSpPr>
          <a:spLocks noChangeArrowheads="1"/>
        </xdr:cNvSpPr>
      </xdr:nvSpPr>
      <xdr:spPr bwMode="auto">
        <a:xfrm>
          <a:off x="402772" y="10559145"/>
          <a:ext cx="3488871" cy="476248"/>
        </a:xfrm>
        <a:prstGeom prst="wedgeRoundRectCallout">
          <a:avLst>
            <a:gd name="adj1" fmla="val -38885"/>
            <a:gd name="adj2" fmla="val -112821"/>
            <a:gd name="adj3" fmla="val 16667"/>
          </a:avLst>
        </a:prstGeom>
        <a:solidFill>
          <a:srgbClr val="FFFFFF"/>
        </a:solidFill>
        <a:ln w="9525">
          <a:solidFill>
            <a:srgbClr val="FF0000"/>
          </a:solidFill>
          <a:miter lim="800000"/>
          <a:headEnd/>
          <a:tailEnd/>
        </a:ln>
      </xdr:spPr>
      <xdr:txBody>
        <a:bodyPr vertOverflow="clip" wrap="square" lIns="27432" tIns="18288" rIns="0" bIns="18288" anchor="ctr" upright="1"/>
        <a:lstStyle/>
        <a:p>
          <a:pPr algn="l" rtl="0">
            <a:lnSpc>
              <a:spcPts val="1500"/>
            </a:lnSpc>
            <a:defRPr sz="1000"/>
          </a:pPr>
          <a:r>
            <a:rPr lang="ja-JP" altLang="en-US" sz="1400" b="0" i="0" u="none" strike="noStrike" baseline="0">
              <a:solidFill>
                <a:srgbClr val="FF0000"/>
              </a:solidFill>
              <a:latin typeface="ＭＳ Ｐゴシック"/>
              <a:ea typeface="ＭＳ Ｐゴシック"/>
            </a:rPr>
            <a:t>すべての設備の値が合計される。</a:t>
          </a:r>
          <a:endParaRPr lang="en-US" altLang="ja-JP" sz="1400" b="0" i="0" u="none" strike="noStrike" baseline="0">
            <a:solidFill>
              <a:srgbClr val="FF0000"/>
            </a:solidFill>
            <a:latin typeface="ＭＳ Ｐゴシック"/>
            <a:ea typeface="ＭＳ Ｐゴシック"/>
          </a:endParaRPr>
        </a:p>
      </xdr:txBody>
    </xdr:sp>
    <xdr:clientData fPrintsWithSheet="0"/>
  </xdr:twoCellAnchor>
  <xdr:twoCellAnchor>
    <xdr:from>
      <xdr:col>13</xdr:col>
      <xdr:colOff>579664</xdr:colOff>
      <xdr:row>8</xdr:row>
      <xdr:rowOff>136073</xdr:rowOff>
    </xdr:from>
    <xdr:to>
      <xdr:col>15</xdr:col>
      <xdr:colOff>379639</xdr:colOff>
      <xdr:row>11</xdr:row>
      <xdr:rowOff>98880</xdr:rowOff>
    </xdr:to>
    <xdr:sp macro="" textlink="">
      <xdr:nvSpPr>
        <xdr:cNvPr id="11" name="AutoShape 4"/>
        <xdr:cNvSpPr>
          <a:spLocks noChangeArrowheads="1"/>
        </xdr:cNvSpPr>
      </xdr:nvSpPr>
      <xdr:spPr bwMode="auto">
        <a:xfrm>
          <a:off x="13220700" y="1850573"/>
          <a:ext cx="1990725" cy="615950"/>
        </a:xfrm>
        <a:prstGeom prst="wedgeRoundRectCallout">
          <a:avLst>
            <a:gd name="adj1" fmla="val -51188"/>
            <a:gd name="adj2" fmla="val 90419"/>
            <a:gd name="adj3" fmla="val 16667"/>
          </a:avLst>
        </a:prstGeom>
        <a:solidFill>
          <a:srgbClr val="FFFFFF"/>
        </a:solidFill>
        <a:ln w="9525">
          <a:solidFill>
            <a:srgbClr val="FF0000"/>
          </a:solidFill>
          <a:miter lim="800000"/>
          <a:headEnd/>
          <a:tailEnd/>
        </a:ln>
      </xdr:spPr>
      <xdr:txBody>
        <a:bodyPr vertOverflow="clip" wrap="square" lIns="27432" tIns="18288" rIns="0" bIns="18288" anchor="ctr" upright="1"/>
        <a:lstStyle/>
        <a:p>
          <a:pPr algn="l" rtl="0">
            <a:lnSpc>
              <a:spcPts val="1500"/>
            </a:lnSpc>
            <a:defRPr sz="1000"/>
          </a:pPr>
          <a:r>
            <a:rPr lang="ja-JP" altLang="en-US" sz="1400" b="0" i="0" u="none" strike="noStrike" baseline="0">
              <a:solidFill>
                <a:srgbClr val="FF0000"/>
              </a:solidFill>
              <a:latin typeface="ＭＳ Ｐゴシック"/>
              <a:ea typeface="ＭＳ Ｐゴシック"/>
            </a:rPr>
            <a:t>計算シート①の省エネルギー質を使用する。</a:t>
          </a:r>
          <a:endParaRPr lang="en-US" altLang="ja-JP" sz="1400" b="0" i="0" u="none" strike="noStrike" baseline="0">
            <a:solidFill>
              <a:srgbClr val="FF0000"/>
            </a:solidFill>
            <a:latin typeface="ＭＳ Ｐゴシック"/>
            <a:ea typeface="ＭＳ Ｐゴシック"/>
          </a:endParaRPr>
        </a:p>
      </xdr:txBody>
    </xdr:sp>
    <xdr:clientData fPrintsWithSheet="0"/>
  </xdr:twoCellAnchor>
  <xdr:twoCellAnchor>
    <xdr:from>
      <xdr:col>2</xdr:col>
      <xdr:colOff>239487</xdr:colOff>
      <xdr:row>31</xdr:row>
      <xdr:rowOff>136073</xdr:rowOff>
    </xdr:from>
    <xdr:to>
      <xdr:col>7</xdr:col>
      <xdr:colOff>530679</xdr:colOff>
      <xdr:row>34</xdr:row>
      <xdr:rowOff>0</xdr:rowOff>
    </xdr:to>
    <xdr:sp macro="" textlink="">
      <xdr:nvSpPr>
        <xdr:cNvPr id="12" name="AutoShape 4"/>
        <xdr:cNvSpPr>
          <a:spLocks noChangeArrowheads="1"/>
        </xdr:cNvSpPr>
      </xdr:nvSpPr>
      <xdr:spPr bwMode="auto">
        <a:xfrm>
          <a:off x="3668487" y="9633859"/>
          <a:ext cx="3488871" cy="476248"/>
        </a:xfrm>
        <a:prstGeom prst="wedgeRoundRectCallout">
          <a:avLst>
            <a:gd name="adj1" fmla="val -59166"/>
            <a:gd name="adj2" fmla="val 67180"/>
            <a:gd name="adj3" fmla="val 16667"/>
          </a:avLst>
        </a:prstGeom>
        <a:solidFill>
          <a:srgbClr val="FFFFFF"/>
        </a:solidFill>
        <a:ln w="9525">
          <a:solidFill>
            <a:srgbClr val="FF0000"/>
          </a:solidFill>
          <a:miter lim="800000"/>
          <a:headEnd/>
          <a:tailEnd/>
        </a:ln>
      </xdr:spPr>
      <xdr:txBody>
        <a:bodyPr vertOverflow="clip" wrap="square" lIns="27432" tIns="18288" rIns="0" bIns="18288" anchor="ctr" upright="1"/>
        <a:lstStyle/>
        <a:p>
          <a:pPr algn="l" rtl="0">
            <a:lnSpc>
              <a:spcPts val="1500"/>
            </a:lnSpc>
            <a:defRPr sz="1000"/>
          </a:pPr>
          <a:r>
            <a:rPr lang="ja-JP" altLang="en-US" sz="1400" b="0" i="0" u="none" strike="noStrike" baseline="0">
              <a:solidFill>
                <a:srgbClr val="FF0000"/>
              </a:solidFill>
              <a:latin typeface="ＭＳ Ｐゴシック"/>
              <a:ea typeface="ＭＳ Ｐゴシック"/>
            </a:rPr>
            <a:t>計算シート②から自動転記される。</a:t>
          </a:r>
          <a:endParaRPr lang="en-US" altLang="ja-JP" sz="1400" b="0" i="0" u="none" strike="noStrike" baseline="0">
            <a:solidFill>
              <a:srgbClr val="FF0000"/>
            </a:solidFill>
            <a:latin typeface="ＭＳ Ｐゴシック"/>
            <a:ea typeface="ＭＳ Ｐゴシック"/>
          </a:endParaRPr>
        </a:p>
      </xdr:txBody>
    </xdr:sp>
    <xdr:clientData fPrintsWithSheet="0"/>
  </xdr:twoCellAnchor>
  <xdr:twoCellAnchor>
    <xdr:from>
      <xdr:col>1</xdr:col>
      <xdr:colOff>952500</xdr:colOff>
      <xdr:row>55</xdr:row>
      <xdr:rowOff>0</xdr:rowOff>
    </xdr:from>
    <xdr:to>
      <xdr:col>4</xdr:col>
      <xdr:colOff>195942</xdr:colOff>
      <xdr:row>56</xdr:row>
      <xdr:rowOff>176891</xdr:rowOff>
    </xdr:to>
    <xdr:sp macro="" textlink="">
      <xdr:nvSpPr>
        <xdr:cNvPr id="19" name="AutoShape 4"/>
        <xdr:cNvSpPr>
          <a:spLocks noChangeArrowheads="1"/>
        </xdr:cNvSpPr>
      </xdr:nvSpPr>
      <xdr:spPr bwMode="auto">
        <a:xfrm>
          <a:off x="1986643" y="14627679"/>
          <a:ext cx="3121478" cy="380998"/>
        </a:xfrm>
        <a:prstGeom prst="wedgeRoundRectCallout">
          <a:avLst>
            <a:gd name="adj1" fmla="val 115225"/>
            <a:gd name="adj2" fmla="val 51465"/>
            <a:gd name="adj3" fmla="val 16667"/>
          </a:avLst>
        </a:prstGeom>
        <a:solidFill>
          <a:srgbClr val="FFFFFF"/>
        </a:solidFill>
        <a:ln w="9525">
          <a:solidFill>
            <a:srgbClr val="FF0000"/>
          </a:solidFill>
          <a:miter lim="800000"/>
          <a:headEnd/>
          <a:tailEnd/>
        </a:ln>
      </xdr:spPr>
      <xdr:txBody>
        <a:bodyPr vertOverflow="clip" wrap="square" lIns="27432" tIns="18288" rIns="0" bIns="18288" anchor="ctr" upright="1"/>
        <a:lstStyle/>
        <a:p>
          <a:pPr algn="l" rtl="0">
            <a:lnSpc>
              <a:spcPts val="1500"/>
            </a:lnSpc>
            <a:defRPr sz="1000"/>
          </a:pPr>
          <a:r>
            <a:rPr lang="ja-JP" altLang="en-US" sz="1400" b="0" i="0" u="none" strike="noStrike" baseline="0">
              <a:solidFill>
                <a:srgbClr val="FF0000"/>
              </a:solidFill>
              <a:latin typeface="ＭＳ Ｐゴシック"/>
              <a:ea typeface="ＭＳ Ｐゴシック"/>
            </a:rPr>
            <a:t>左下の表から自動転記される。</a:t>
          </a:r>
          <a:endParaRPr lang="en-US" altLang="ja-JP" sz="1400" b="0" i="0" u="none" strike="noStrike" baseline="0">
            <a:solidFill>
              <a:srgbClr val="FF0000"/>
            </a:solidFill>
            <a:latin typeface="ＭＳ Ｐゴシック"/>
            <a:ea typeface="ＭＳ Ｐゴシック"/>
          </a:endParaRPr>
        </a:p>
      </xdr:txBody>
    </xdr:sp>
    <xdr:clientData fPrintsWithSheet="0"/>
  </xdr:twoCellAnchor>
  <xdr:twoCellAnchor>
    <xdr:from>
      <xdr:col>7</xdr:col>
      <xdr:colOff>476249</xdr:colOff>
      <xdr:row>62</xdr:row>
      <xdr:rowOff>40820</xdr:rowOff>
    </xdr:from>
    <xdr:to>
      <xdr:col>11</xdr:col>
      <xdr:colOff>944335</xdr:colOff>
      <xdr:row>65</xdr:row>
      <xdr:rowOff>95249</xdr:rowOff>
    </xdr:to>
    <xdr:sp macro="" textlink="">
      <xdr:nvSpPr>
        <xdr:cNvPr id="20" name="AutoShape 4"/>
        <xdr:cNvSpPr>
          <a:spLocks noChangeArrowheads="1"/>
        </xdr:cNvSpPr>
      </xdr:nvSpPr>
      <xdr:spPr bwMode="auto">
        <a:xfrm>
          <a:off x="7102928" y="16097249"/>
          <a:ext cx="4223657" cy="666750"/>
        </a:xfrm>
        <a:prstGeom prst="wedgeRoundRectCallout">
          <a:avLst>
            <a:gd name="adj1" fmla="val -79237"/>
            <a:gd name="adj2" fmla="val -20577"/>
            <a:gd name="adj3" fmla="val 16667"/>
          </a:avLst>
        </a:prstGeom>
        <a:solidFill>
          <a:srgbClr val="FFFFFF"/>
        </a:solidFill>
        <a:ln w="9525">
          <a:solidFill>
            <a:srgbClr val="FF0000"/>
          </a:solidFill>
          <a:miter lim="800000"/>
          <a:headEnd/>
          <a:tailEnd/>
        </a:ln>
      </xdr:spPr>
      <xdr:txBody>
        <a:bodyPr vertOverflow="clip" wrap="square" lIns="27432" tIns="18288" rIns="0" bIns="18288" anchor="ctr" upright="1"/>
        <a:lstStyle/>
        <a:p>
          <a:pPr algn="l" rtl="0">
            <a:lnSpc>
              <a:spcPts val="1500"/>
            </a:lnSpc>
            <a:defRPr sz="1000"/>
          </a:pPr>
          <a:r>
            <a:rPr lang="ja-JP" altLang="en-US" sz="1400" b="0" i="0" u="none" strike="noStrike" baseline="0">
              <a:solidFill>
                <a:srgbClr val="FF0000"/>
              </a:solidFill>
              <a:latin typeface="ＭＳ Ｐゴシック"/>
              <a:ea typeface="ＭＳ Ｐゴシック"/>
            </a:rPr>
            <a:t>災害対策費がない場合には０を記入する。</a:t>
          </a:r>
          <a:endParaRPr lang="en-US" altLang="ja-JP" sz="1400" b="0" i="0" u="none" strike="noStrike" baseline="0">
            <a:solidFill>
              <a:srgbClr val="FF0000"/>
            </a:solidFill>
            <a:latin typeface="ＭＳ Ｐゴシック"/>
            <a:ea typeface="ＭＳ Ｐゴシック"/>
          </a:endParaRPr>
        </a:p>
        <a:p>
          <a:pPr algn="l" rtl="0">
            <a:lnSpc>
              <a:spcPts val="1500"/>
            </a:lnSpc>
            <a:defRPr sz="1000"/>
          </a:pPr>
          <a:r>
            <a:rPr lang="ja-JP" altLang="en-US" sz="1400" b="0" i="0" u="none" strike="noStrike" baseline="0">
              <a:solidFill>
                <a:srgbClr val="FF0000"/>
              </a:solidFill>
              <a:latin typeface="ＭＳ Ｐゴシック"/>
              <a:ea typeface="ＭＳ Ｐゴシック"/>
            </a:rPr>
            <a:t>注）災害対策費が補助対象外の場合は含まない。</a:t>
          </a:r>
          <a:endParaRPr lang="en-US" altLang="ja-JP" sz="1400" b="0" i="0" u="none" strike="noStrike" baseline="0">
            <a:solidFill>
              <a:srgbClr val="FF0000"/>
            </a:solidFill>
            <a:latin typeface="ＭＳ Ｐゴシック"/>
            <a:ea typeface="ＭＳ Ｐゴシック"/>
          </a:endParaRPr>
        </a:p>
      </xdr:txBody>
    </xdr:sp>
    <xdr:clientData fPrintsWithSheet="0"/>
  </xdr:twoCellAnchor>
  <xdr:twoCellAnchor>
    <xdr:from>
      <xdr:col>7</xdr:col>
      <xdr:colOff>449035</xdr:colOff>
      <xdr:row>59</xdr:row>
      <xdr:rowOff>95250</xdr:rowOff>
    </xdr:from>
    <xdr:to>
      <xdr:col>11</xdr:col>
      <xdr:colOff>957942</xdr:colOff>
      <xdr:row>61</xdr:row>
      <xdr:rowOff>163284</xdr:rowOff>
    </xdr:to>
    <xdr:sp macro="" textlink="">
      <xdr:nvSpPr>
        <xdr:cNvPr id="21" name="AutoShape 4"/>
        <xdr:cNvSpPr>
          <a:spLocks noChangeArrowheads="1"/>
        </xdr:cNvSpPr>
      </xdr:nvSpPr>
      <xdr:spPr bwMode="auto">
        <a:xfrm>
          <a:off x="7075714" y="15539357"/>
          <a:ext cx="4264478" cy="476248"/>
        </a:xfrm>
        <a:prstGeom prst="wedgeRoundRectCallout">
          <a:avLst>
            <a:gd name="adj1" fmla="val -78578"/>
            <a:gd name="adj2" fmla="val 27178"/>
            <a:gd name="adj3" fmla="val 16667"/>
          </a:avLst>
        </a:prstGeom>
        <a:solidFill>
          <a:srgbClr val="FFFFFF"/>
        </a:solidFill>
        <a:ln w="9525">
          <a:solidFill>
            <a:srgbClr val="FF0000"/>
          </a:solidFill>
          <a:miter lim="800000"/>
          <a:headEnd/>
          <a:tailEnd/>
        </a:ln>
      </xdr:spPr>
      <xdr:txBody>
        <a:bodyPr vertOverflow="clip" wrap="square" lIns="27432" tIns="18288" rIns="0" bIns="18288" anchor="ctr" upright="1"/>
        <a:lstStyle/>
        <a:p>
          <a:pPr algn="l" rtl="0">
            <a:lnSpc>
              <a:spcPts val="1500"/>
            </a:lnSpc>
            <a:defRPr sz="1000"/>
          </a:pPr>
          <a:r>
            <a:rPr lang="ja-JP" altLang="en-US" sz="1400" b="0" i="0" u="none" strike="noStrike" baseline="0">
              <a:solidFill>
                <a:srgbClr val="FF0000"/>
              </a:solidFill>
              <a:latin typeface="ＭＳ Ｐゴシック"/>
              <a:ea typeface="ＭＳ Ｐゴシック"/>
            </a:rPr>
            <a:t>複数年申請の場合は、</a:t>
          </a:r>
          <a:r>
            <a:rPr lang="en-US" altLang="ja-JP" sz="1400" b="0" i="0" u="none" strike="noStrike" baseline="0">
              <a:solidFill>
                <a:srgbClr val="FF0000"/>
              </a:solidFill>
              <a:latin typeface="ＭＳ Ｐゴシック"/>
              <a:ea typeface="ＭＳ Ｐゴシック"/>
            </a:rPr>
            <a:t>2</a:t>
          </a:r>
          <a:r>
            <a:rPr lang="ja-JP" altLang="en-US" sz="1400" b="0" i="0" u="none" strike="noStrike" baseline="0">
              <a:solidFill>
                <a:srgbClr val="FF0000"/>
              </a:solidFill>
              <a:latin typeface="ＭＳ Ｐゴシック"/>
              <a:ea typeface="ＭＳ Ｐゴシック"/>
            </a:rPr>
            <a:t>年合計の申請額を記入する。</a:t>
          </a:r>
          <a:endParaRPr lang="en-US" altLang="ja-JP" sz="1400" b="0" i="0" u="none" strike="noStrike" baseline="0">
            <a:solidFill>
              <a:srgbClr val="FF0000"/>
            </a:solidFill>
            <a:latin typeface="ＭＳ Ｐゴシック"/>
            <a:ea typeface="ＭＳ Ｐゴシック"/>
          </a:endParaRPr>
        </a:p>
      </xdr:txBody>
    </xdr:sp>
    <xdr:clientData fPrint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T108580/AppData/Local/Microsoft/Windows/Temporary%20Internet%20Files/Content.Outlook/TPWI1S92/P.68-&#21029;&#32025;&#9321;%20&#20132;&#20184;&#30003;&#35531;&#26360;&#12539;&#35352;&#20837;&#2036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gasproc.or.jp/Users/T108580/AppData/Local/Microsoft/Windows/Temporary%20Internet%20Files/Content.Outlook/TPWI1S92/P.68-&#21029;&#32025;&#9321;%20&#20132;&#20184;&#30003;&#35531;&#26360;&#12539;&#35352;&#20837;&#2036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amari/AppData/Local/Temp/B2Temp/Attach/&#21029;&#32025;&#9315;&#12288;&#35336;&#31639;&#12471;&#12540;&#12488;(&#30959;&#23822;&#20462;&#27491;17050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交付申請書"/>
      <sheetName val="産業分類"/>
    </sheetNames>
    <sheetDataSet>
      <sheetData sheetId="0"/>
      <sheetData sheetId="1">
        <row r="4">
          <cell r="C4" t="str">
            <v>農業</v>
          </cell>
        </row>
        <row r="5">
          <cell r="C5" t="str">
            <v>林業</v>
          </cell>
        </row>
        <row r="6">
          <cell r="C6" t="str">
            <v>漁業（水産養殖業を除く）</v>
          </cell>
        </row>
        <row r="7">
          <cell r="C7" t="str">
            <v>漁業　水産養殖業</v>
          </cell>
        </row>
        <row r="8">
          <cell r="C8" t="str">
            <v>鉱業、採石業、砂利採取業</v>
          </cell>
        </row>
        <row r="9">
          <cell r="C9" t="str">
            <v>総合工事業</v>
          </cell>
        </row>
        <row r="10">
          <cell r="C10" t="str">
            <v>職別工事業（設備工事業を除く）</v>
          </cell>
        </row>
        <row r="11">
          <cell r="C11" t="str">
            <v>設備工事業</v>
          </cell>
        </row>
        <row r="12">
          <cell r="C12" t="str">
            <v>食料品製造業</v>
          </cell>
        </row>
        <row r="13">
          <cell r="C13" t="str">
            <v>飲料・たばこ・飼料製造業</v>
          </cell>
        </row>
        <row r="14">
          <cell r="C14" t="str">
            <v>繊維工業</v>
          </cell>
        </row>
        <row r="15">
          <cell r="C15" t="str">
            <v>木材・木製品製造業（家具を除く）</v>
          </cell>
        </row>
        <row r="16">
          <cell r="C16" t="str">
            <v>家具・装備品製造業</v>
          </cell>
        </row>
        <row r="17">
          <cell r="C17" t="str">
            <v>パルプ・紙・紙加工品製造業</v>
          </cell>
        </row>
        <row r="18">
          <cell r="C18" t="str">
            <v>印刷・同関連業</v>
          </cell>
        </row>
        <row r="19">
          <cell r="C19" t="str">
            <v>化学工業</v>
          </cell>
        </row>
        <row r="20">
          <cell r="C20" t="str">
            <v>石油製品・石炭製品製造業</v>
          </cell>
        </row>
        <row r="21">
          <cell r="C21" t="str">
            <v>プラスチック製品製造業</v>
          </cell>
        </row>
        <row r="22">
          <cell r="C22" t="str">
            <v>ゴム製品製造業</v>
          </cell>
        </row>
        <row r="23">
          <cell r="C23" t="str">
            <v>なめし革・同製品・毛皮製造業</v>
          </cell>
        </row>
        <row r="24">
          <cell r="C24" t="str">
            <v>窯業・土石製品製造業</v>
          </cell>
        </row>
        <row r="25">
          <cell r="C25" t="str">
            <v>鉄鋼業</v>
          </cell>
        </row>
        <row r="26">
          <cell r="C26" t="str">
            <v>非鉄金属製造業</v>
          </cell>
        </row>
        <row r="27">
          <cell r="C27" t="str">
            <v>金属製品製造業</v>
          </cell>
        </row>
        <row r="28">
          <cell r="C28" t="str">
            <v>はん用機械器具製造業</v>
          </cell>
        </row>
        <row r="29">
          <cell r="C29" t="str">
            <v>生産用機械器具製造業</v>
          </cell>
        </row>
        <row r="30">
          <cell r="C30" t="str">
            <v>業務用機械器具製造業</v>
          </cell>
        </row>
        <row r="31">
          <cell r="C31" t="str">
            <v>電子部品・デバイス・電子回路製造業</v>
          </cell>
        </row>
        <row r="32">
          <cell r="C32" t="str">
            <v>電気機械器具製造業</v>
          </cell>
        </row>
        <row r="33">
          <cell r="C33" t="str">
            <v>情報通信機械器具製造業</v>
          </cell>
        </row>
        <row r="34">
          <cell r="C34" t="str">
            <v>輸送用機械器具製造業</v>
          </cell>
        </row>
        <row r="35">
          <cell r="C35" t="str">
            <v>その他の製造業</v>
          </cell>
        </row>
        <row r="36">
          <cell r="C36" t="str">
            <v>電気業</v>
          </cell>
        </row>
        <row r="37">
          <cell r="C37" t="str">
            <v>ガス業</v>
          </cell>
        </row>
        <row r="38">
          <cell r="C38" t="str">
            <v>熱供給業</v>
          </cell>
        </row>
        <row r="39">
          <cell r="C39" t="str">
            <v>水道業</v>
          </cell>
        </row>
        <row r="40">
          <cell r="C40" t="str">
            <v>通信業</v>
          </cell>
        </row>
        <row r="41">
          <cell r="C41" t="str">
            <v>放送業</v>
          </cell>
        </row>
        <row r="42">
          <cell r="C42" t="str">
            <v>情報サービス業</v>
          </cell>
        </row>
        <row r="43">
          <cell r="C43" t="str">
            <v>インターネット付随サービス業</v>
          </cell>
        </row>
        <row r="44">
          <cell r="C44" t="str">
            <v>管理、補助的経済活動を行う事業所</v>
          </cell>
        </row>
        <row r="45">
          <cell r="C45" t="str">
            <v>映像情報制作・配給業</v>
          </cell>
        </row>
        <row r="46">
          <cell r="C46" t="str">
            <v>音声情報制作業</v>
          </cell>
        </row>
        <row r="47">
          <cell r="C47" t="str">
            <v>新聞業</v>
          </cell>
        </row>
        <row r="48">
          <cell r="C48" t="str">
            <v>出版業</v>
          </cell>
        </row>
        <row r="49">
          <cell r="C49" t="str">
            <v>広告制作業</v>
          </cell>
        </row>
        <row r="50">
          <cell r="C50" t="str">
            <v>映像・音声・文字情報制作に附帯するサービス業</v>
          </cell>
        </row>
        <row r="51">
          <cell r="C51" t="str">
            <v>鉄道業</v>
          </cell>
        </row>
        <row r="52">
          <cell r="C52" t="str">
            <v>道路旅客運送業</v>
          </cell>
        </row>
        <row r="53">
          <cell r="C53" t="str">
            <v>道路貨物運送業</v>
          </cell>
        </row>
        <row r="54">
          <cell r="C54" t="str">
            <v>水運業</v>
          </cell>
        </row>
        <row r="55">
          <cell r="C55" t="str">
            <v>航空運輸業</v>
          </cell>
        </row>
        <row r="56">
          <cell r="C56" t="str">
            <v>倉庫業</v>
          </cell>
        </row>
        <row r="57">
          <cell r="C57" t="str">
            <v>運輸に付随するサービス業</v>
          </cell>
        </row>
        <row r="58">
          <cell r="C58" t="str">
            <v>郵便業（信書便事業を含む）</v>
          </cell>
        </row>
        <row r="59">
          <cell r="C59" t="str">
            <v>各種商品卸売業</v>
          </cell>
        </row>
        <row r="60">
          <cell r="C60" t="str">
            <v>繊維・衣服等卸売業</v>
          </cell>
        </row>
        <row r="61">
          <cell r="C61" t="str">
            <v>飲食料品卸売業</v>
          </cell>
        </row>
        <row r="62">
          <cell r="C62" t="str">
            <v>建築材料、鉱物・金属材料等卸売業</v>
          </cell>
        </row>
        <row r="63">
          <cell r="C63" t="str">
            <v>機械器具卸売業</v>
          </cell>
        </row>
        <row r="64">
          <cell r="C64" t="str">
            <v>その他の卸売業</v>
          </cell>
        </row>
        <row r="65">
          <cell r="C65" t="str">
            <v>各種商品小売業</v>
          </cell>
        </row>
        <row r="66">
          <cell r="C66" t="str">
            <v>織物・衣服・身の回り品小売業</v>
          </cell>
        </row>
        <row r="67">
          <cell r="C67" t="str">
            <v>飲食料品小売業</v>
          </cell>
        </row>
        <row r="68">
          <cell r="C68" t="str">
            <v>機械器具小売業</v>
          </cell>
        </row>
        <row r="69">
          <cell r="C69" t="str">
            <v>その他の小売業</v>
          </cell>
        </row>
        <row r="70">
          <cell r="C70" t="str">
            <v>無店舗小売業</v>
          </cell>
        </row>
        <row r="71">
          <cell r="C71" t="str">
            <v>銀行業</v>
          </cell>
        </row>
        <row r="72">
          <cell r="C72" t="str">
            <v>協同組織金融業</v>
          </cell>
        </row>
        <row r="73">
          <cell r="C73" t="str">
            <v>貸金業、クレジットカード業等非貯金信用機関</v>
          </cell>
        </row>
        <row r="74">
          <cell r="C74" t="str">
            <v>金融商品取引業、商品先物取引業</v>
          </cell>
        </row>
        <row r="75">
          <cell r="C75" t="str">
            <v>補助的金融業等</v>
          </cell>
        </row>
        <row r="76">
          <cell r="C76" t="str">
            <v>保険業（保険媒介代理業、保険サービス業を含む）</v>
          </cell>
        </row>
        <row r="77">
          <cell r="C77" t="str">
            <v>不動産取引業</v>
          </cell>
        </row>
        <row r="78">
          <cell r="C78" t="str">
            <v>管理、補助的経済活動を行う事業所</v>
          </cell>
        </row>
        <row r="79">
          <cell r="C79" t="str">
            <v>不動産賃貸業（貸家業、貸間業を除く）</v>
          </cell>
        </row>
        <row r="80">
          <cell r="C80" t="str">
            <v>貸家業、貸間業</v>
          </cell>
        </row>
        <row r="81">
          <cell r="C81" t="str">
            <v>駐車場業</v>
          </cell>
        </row>
        <row r="82">
          <cell r="C82" t="str">
            <v>不動産管理業</v>
          </cell>
        </row>
        <row r="83">
          <cell r="C83" t="str">
            <v>物品賃貸業</v>
          </cell>
        </row>
        <row r="84">
          <cell r="C84" t="str">
            <v>学術・開発研究機関</v>
          </cell>
        </row>
        <row r="85">
          <cell r="C85" t="str">
            <v>専門サービス業（他に分類されないもの）</v>
          </cell>
        </row>
        <row r="86">
          <cell r="C86" t="str">
            <v>広告業</v>
          </cell>
        </row>
        <row r="87">
          <cell r="C87" t="str">
            <v>技術サービス業（他に分類されないもの）</v>
          </cell>
        </row>
        <row r="88">
          <cell r="C88" t="str">
            <v>宿泊業</v>
          </cell>
        </row>
        <row r="89">
          <cell r="C89" t="str">
            <v>飲食店</v>
          </cell>
        </row>
        <row r="90">
          <cell r="C90" t="str">
            <v>持ち帰り・配達飲食サービス業</v>
          </cell>
        </row>
        <row r="91">
          <cell r="C91" t="str">
            <v>洗濯・理容・美容・浴場業</v>
          </cell>
        </row>
        <row r="92">
          <cell r="C92" t="str">
            <v>管理、補助的経済活動を行う事業所</v>
          </cell>
        </row>
        <row r="93">
          <cell r="C93" t="str">
            <v>旅行業</v>
          </cell>
        </row>
        <row r="94">
          <cell r="C94" t="str">
            <v>家事サービス業</v>
          </cell>
        </row>
        <row r="95">
          <cell r="C95" t="str">
            <v>衣服裁縫修理業</v>
          </cell>
        </row>
        <row r="96">
          <cell r="C96" t="str">
            <v>物品預り業</v>
          </cell>
        </row>
        <row r="97">
          <cell r="C97" t="str">
            <v>火葬・墓地管理業</v>
          </cell>
        </row>
        <row r="98">
          <cell r="C98" t="str">
            <v>冠婚葬祭業</v>
          </cell>
        </row>
        <row r="99">
          <cell r="C99" t="str">
            <v>他に分類されない生活関連サービス業</v>
          </cell>
        </row>
        <row r="100">
          <cell r="C100" t="str">
            <v>娯楽業</v>
          </cell>
        </row>
        <row r="101">
          <cell r="C101" t="str">
            <v>学校教育</v>
          </cell>
        </row>
        <row r="102">
          <cell r="C102" t="str">
            <v>その他の教育、学習支援業</v>
          </cell>
        </row>
        <row r="103">
          <cell r="C103" t="str">
            <v>医療業 ※１</v>
          </cell>
        </row>
        <row r="104">
          <cell r="C104" t="str">
            <v>保健衛生</v>
          </cell>
        </row>
        <row r="105">
          <cell r="C105" t="str">
            <v>社会保険・社会福祉・介護事業</v>
          </cell>
        </row>
        <row r="106">
          <cell r="C106" t="str">
            <v>郵便局</v>
          </cell>
        </row>
        <row r="107">
          <cell r="C107" t="str">
            <v>協同組合（他に分類されないもの）</v>
          </cell>
        </row>
        <row r="108">
          <cell r="C108" t="str">
            <v>廃棄物処理業</v>
          </cell>
        </row>
        <row r="109">
          <cell r="C109" t="str">
            <v>自動車整備業</v>
          </cell>
        </row>
        <row r="110">
          <cell r="C110" t="str">
            <v>機械等修理業</v>
          </cell>
        </row>
        <row r="111">
          <cell r="C111" t="str">
            <v>職業紹介・労働者派遣業</v>
          </cell>
        </row>
        <row r="112">
          <cell r="C112" t="str">
            <v>その他の事業サービス業</v>
          </cell>
        </row>
        <row r="113">
          <cell r="C113" t="str">
            <v>政治・経済・文化団体</v>
          </cell>
        </row>
        <row r="114">
          <cell r="C114" t="str">
            <v>宗教</v>
          </cell>
        </row>
        <row r="115">
          <cell r="C115" t="str">
            <v>その他のサービス業</v>
          </cell>
        </row>
        <row r="116">
          <cell r="C116" t="str">
            <v>外国公務</v>
          </cell>
        </row>
        <row r="117">
          <cell r="C117" t="str">
            <v>国家公務</v>
          </cell>
        </row>
        <row r="118">
          <cell r="C118" t="str">
            <v>地方公務</v>
          </cell>
        </row>
        <row r="119">
          <cell r="C119" t="str">
            <v>分類不能の産業</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交付申請書"/>
      <sheetName val="産業分類"/>
    </sheetNames>
    <sheetDataSet>
      <sheetData sheetId="0"/>
      <sheetData sheetId="1">
        <row r="4">
          <cell r="C4" t="str">
            <v>農業</v>
          </cell>
        </row>
        <row r="5">
          <cell r="C5" t="str">
            <v>林業</v>
          </cell>
        </row>
        <row r="6">
          <cell r="C6" t="str">
            <v>漁業（水産養殖業を除く）</v>
          </cell>
        </row>
        <row r="7">
          <cell r="C7" t="str">
            <v>漁業　水産養殖業</v>
          </cell>
        </row>
        <row r="8">
          <cell r="C8" t="str">
            <v>鉱業、採石業、砂利採取業</v>
          </cell>
        </row>
        <row r="9">
          <cell r="C9" t="str">
            <v>総合工事業</v>
          </cell>
        </row>
        <row r="10">
          <cell r="C10" t="str">
            <v>職別工事業（設備工事業を除く）</v>
          </cell>
        </row>
        <row r="11">
          <cell r="C11" t="str">
            <v>設備工事業</v>
          </cell>
        </row>
        <row r="12">
          <cell r="C12" t="str">
            <v>食料品製造業</v>
          </cell>
        </row>
        <row r="13">
          <cell r="C13" t="str">
            <v>飲料・たばこ・飼料製造業</v>
          </cell>
        </row>
        <row r="14">
          <cell r="C14" t="str">
            <v>繊維工業</v>
          </cell>
        </row>
        <row r="15">
          <cell r="C15" t="str">
            <v>木材・木製品製造業（家具を除く）</v>
          </cell>
        </row>
        <row r="16">
          <cell r="C16" t="str">
            <v>家具・装備品製造業</v>
          </cell>
        </row>
        <row r="17">
          <cell r="C17" t="str">
            <v>パルプ・紙・紙加工品製造業</v>
          </cell>
        </row>
        <row r="18">
          <cell r="C18" t="str">
            <v>印刷・同関連業</v>
          </cell>
        </row>
        <row r="19">
          <cell r="C19" t="str">
            <v>化学工業</v>
          </cell>
        </row>
        <row r="20">
          <cell r="C20" t="str">
            <v>石油製品・石炭製品製造業</v>
          </cell>
        </row>
        <row r="21">
          <cell r="C21" t="str">
            <v>プラスチック製品製造業</v>
          </cell>
        </row>
        <row r="22">
          <cell r="C22" t="str">
            <v>ゴム製品製造業</v>
          </cell>
        </row>
        <row r="23">
          <cell r="C23" t="str">
            <v>なめし革・同製品・毛皮製造業</v>
          </cell>
        </row>
        <row r="24">
          <cell r="C24" t="str">
            <v>窯業・土石製品製造業</v>
          </cell>
        </row>
        <row r="25">
          <cell r="C25" t="str">
            <v>鉄鋼業</v>
          </cell>
        </row>
        <row r="26">
          <cell r="C26" t="str">
            <v>非鉄金属製造業</v>
          </cell>
        </row>
        <row r="27">
          <cell r="C27" t="str">
            <v>金属製品製造業</v>
          </cell>
        </row>
        <row r="28">
          <cell r="C28" t="str">
            <v>はん用機械器具製造業</v>
          </cell>
        </row>
        <row r="29">
          <cell r="C29" t="str">
            <v>生産用機械器具製造業</v>
          </cell>
        </row>
        <row r="30">
          <cell r="C30" t="str">
            <v>業務用機械器具製造業</v>
          </cell>
        </row>
        <row r="31">
          <cell r="C31" t="str">
            <v>電子部品・デバイス・電子回路製造業</v>
          </cell>
        </row>
        <row r="32">
          <cell r="C32" t="str">
            <v>電気機械器具製造業</v>
          </cell>
        </row>
        <row r="33">
          <cell r="C33" t="str">
            <v>情報通信機械器具製造業</v>
          </cell>
        </row>
        <row r="34">
          <cell r="C34" t="str">
            <v>輸送用機械器具製造業</v>
          </cell>
        </row>
        <row r="35">
          <cell r="C35" t="str">
            <v>その他の製造業</v>
          </cell>
        </row>
        <row r="36">
          <cell r="C36" t="str">
            <v>電気業</v>
          </cell>
        </row>
        <row r="37">
          <cell r="C37" t="str">
            <v>ガス業</v>
          </cell>
        </row>
        <row r="38">
          <cell r="C38" t="str">
            <v>熱供給業</v>
          </cell>
        </row>
        <row r="39">
          <cell r="C39" t="str">
            <v>水道業</v>
          </cell>
        </row>
        <row r="40">
          <cell r="C40" t="str">
            <v>通信業</v>
          </cell>
        </row>
        <row r="41">
          <cell r="C41" t="str">
            <v>放送業</v>
          </cell>
        </row>
        <row r="42">
          <cell r="C42" t="str">
            <v>情報サービス業</v>
          </cell>
        </row>
        <row r="43">
          <cell r="C43" t="str">
            <v>インターネット付随サービス業</v>
          </cell>
        </row>
        <row r="44">
          <cell r="C44" t="str">
            <v>管理、補助的経済活動を行う事業所</v>
          </cell>
        </row>
        <row r="45">
          <cell r="C45" t="str">
            <v>映像情報制作・配給業</v>
          </cell>
        </row>
        <row r="46">
          <cell r="C46" t="str">
            <v>音声情報制作業</v>
          </cell>
        </row>
        <row r="47">
          <cell r="C47" t="str">
            <v>新聞業</v>
          </cell>
        </row>
        <row r="48">
          <cell r="C48" t="str">
            <v>出版業</v>
          </cell>
        </row>
        <row r="49">
          <cell r="C49" t="str">
            <v>広告制作業</v>
          </cell>
        </row>
        <row r="50">
          <cell r="C50" t="str">
            <v>映像・音声・文字情報制作に附帯するサービス業</v>
          </cell>
        </row>
        <row r="51">
          <cell r="C51" t="str">
            <v>鉄道業</v>
          </cell>
        </row>
        <row r="52">
          <cell r="C52" t="str">
            <v>道路旅客運送業</v>
          </cell>
        </row>
        <row r="53">
          <cell r="C53" t="str">
            <v>道路貨物運送業</v>
          </cell>
        </row>
        <row r="54">
          <cell r="C54" t="str">
            <v>水運業</v>
          </cell>
        </row>
        <row r="55">
          <cell r="C55" t="str">
            <v>航空運輸業</v>
          </cell>
        </row>
        <row r="56">
          <cell r="C56" t="str">
            <v>倉庫業</v>
          </cell>
        </row>
        <row r="57">
          <cell r="C57" t="str">
            <v>運輸に付随するサービス業</v>
          </cell>
        </row>
        <row r="58">
          <cell r="C58" t="str">
            <v>郵便業（信書便事業を含む）</v>
          </cell>
        </row>
        <row r="59">
          <cell r="C59" t="str">
            <v>各種商品卸売業</v>
          </cell>
        </row>
        <row r="60">
          <cell r="C60" t="str">
            <v>繊維・衣服等卸売業</v>
          </cell>
        </row>
        <row r="61">
          <cell r="C61" t="str">
            <v>飲食料品卸売業</v>
          </cell>
        </row>
        <row r="62">
          <cell r="C62" t="str">
            <v>建築材料、鉱物・金属材料等卸売業</v>
          </cell>
        </row>
        <row r="63">
          <cell r="C63" t="str">
            <v>機械器具卸売業</v>
          </cell>
        </row>
        <row r="64">
          <cell r="C64" t="str">
            <v>その他の卸売業</v>
          </cell>
        </row>
        <row r="65">
          <cell r="C65" t="str">
            <v>各種商品小売業</v>
          </cell>
        </row>
        <row r="66">
          <cell r="C66" t="str">
            <v>織物・衣服・身の回り品小売業</v>
          </cell>
        </row>
        <row r="67">
          <cell r="C67" t="str">
            <v>飲食料品小売業</v>
          </cell>
        </row>
        <row r="68">
          <cell r="C68" t="str">
            <v>機械器具小売業</v>
          </cell>
        </row>
        <row r="69">
          <cell r="C69" t="str">
            <v>その他の小売業</v>
          </cell>
        </row>
        <row r="70">
          <cell r="C70" t="str">
            <v>無店舗小売業</v>
          </cell>
        </row>
        <row r="71">
          <cell r="C71" t="str">
            <v>銀行業</v>
          </cell>
        </row>
        <row r="72">
          <cell r="C72" t="str">
            <v>協同組織金融業</v>
          </cell>
        </row>
        <row r="73">
          <cell r="C73" t="str">
            <v>貸金業、クレジットカード業等非貯金信用機関</v>
          </cell>
        </row>
        <row r="74">
          <cell r="C74" t="str">
            <v>金融商品取引業、商品先物取引業</v>
          </cell>
        </row>
        <row r="75">
          <cell r="C75" t="str">
            <v>補助的金融業等</v>
          </cell>
        </row>
        <row r="76">
          <cell r="C76" t="str">
            <v>保険業（保険媒介代理業、保険サービス業を含む）</v>
          </cell>
        </row>
        <row r="77">
          <cell r="C77" t="str">
            <v>不動産取引業</v>
          </cell>
        </row>
        <row r="78">
          <cell r="C78" t="str">
            <v>管理、補助的経済活動を行う事業所</v>
          </cell>
        </row>
        <row r="79">
          <cell r="C79" t="str">
            <v>不動産賃貸業（貸家業、貸間業を除く）</v>
          </cell>
        </row>
        <row r="80">
          <cell r="C80" t="str">
            <v>貸家業、貸間業</v>
          </cell>
        </row>
        <row r="81">
          <cell r="C81" t="str">
            <v>駐車場業</v>
          </cell>
        </row>
        <row r="82">
          <cell r="C82" t="str">
            <v>不動産管理業</v>
          </cell>
        </row>
        <row r="83">
          <cell r="C83" t="str">
            <v>物品賃貸業</v>
          </cell>
        </row>
        <row r="84">
          <cell r="C84" t="str">
            <v>学術・開発研究機関</v>
          </cell>
        </row>
        <row r="85">
          <cell r="C85" t="str">
            <v>専門サービス業（他に分類されないもの）</v>
          </cell>
        </row>
        <row r="86">
          <cell r="C86" t="str">
            <v>広告業</v>
          </cell>
        </row>
        <row r="87">
          <cell r="C87" t="str">
            <v>技術サービス業（他に分類されないもの）</v>
          </cell>
        </row>
        <row r="88">
          <cell r="C88" t="str">
            <v>宿泊業</v>
          </cell>
        </row>
        <row r="89">
          <cell r="C89" t="str">
            <v>飲食店</v>
          </cell>
        </row>
        <row r="90">
          <cell r="C90" t="str">
            <v>持ち帰り・配達飲食サービス業</v>
          </cell>
        </row>
        <row r="91">
          <cell r="C91" t="str">
            <v>洗濯・理容・美容・浴場業</v>
          </cell>
        </row>
        <row r="92">
          <cell r="C92" t="str">
            <v>管理、補助的経済活動を行う事業所</v>
          </cell>
        </row>
        <row r="93">
          <cell r="C93" t="str">
            <v>旅行業</v>
          </cell>
        </row>
        <row r="94">
          <cell r="C94" t="str">
            <v>家事サービス業</v>
          </cell>
        </row>
        <row r="95">
          <cell r="C95" t="str">
            <v>衣服裁縫修理業</v>
          </cell>
        </row>
        <row r="96">
          <cell r="C96" t="str">
            <v>物品預り業</v>
          </cell>
        </row>
        <row r="97">
          <cell r="C97" t="str">
            <v>火葬・墓地管理業</v>
          </cell>
        </row>
        <row r="98">
          <cell r="C98" t="str">
            <v>冠婚葬祭業</v>
          </cell>
        </row>
        <row r="99">
          <cell r="C99" t="str">
            <v>他に分類されない生活関連サービス業</v>
          </cell>
        </row>
        <row r="100">
          <cell r="C100" t="str">
            <v>娯楽業</v>
          </cell>
        </row>
        <row r="101">
          <cell r="C101" t="str">
            <v>学校教育</v>
          </cell>
        </row>
        <row r="102">
          <cell r="C102" t="str">
            <v>その他の教育、学習支援業</v>
          </cell>
        </row>
        <row r="103">
          <cell r="C103" t="str">
            <v>医療業 ※１</v>
          </cell>
        </row>
        <row r="104">
          <cell r="C104" t="str">
            <v>保健衛生</v>
          </cell>
        </row>
        <row r="105">
          <cell r="C105" t="str">
            <v>社会保険・社会福祉・介護事業</v>
          </cell>
        </row>
        <row r="106">
          <cell r="C106" t="str">
            <v>郵便局</v>
          </cell>
        </row>
        <row r="107">
          <cell r="C107" t="str">
            <v>協同組合（他に分類されないもの）</v>
          </cell>
        </row>
        <row r="108">
          <cell r="C108" t="str">
            <v>廃棄物処理業</v>
          </cell>
        </row>
        <row r="109">
          <cell r="C109" t="str">
            <v>自動車整備業</v>
          </cell>
        </row>
        <row r="110">
          <cell r="C110" t="str">
            <v>機械等修理業</v>
          </cell>
        </row>
        <row r="111">
          <cell r="C111" t="str">
            <v>職業紹介・労働者派遣業</v>
          </cell>
        </row>
        <row r="112">
          <cell r="C112" t="str">
            <v>その他の事業サービス業</v>
          </cell>
        </row>
        <row r="113">
          <cell r="C113" t="str">
            <v>政治・経済・文化団体</v>
          </cell>
        </row>
        <row r="114">
          <cell r="C114" t="str">
            <v>宗教</v>
          </cell>
        </row>
        <row r="115">
          <cell r="C115" t="str">
            <v>その他のサービス業</v>
          </cell>
        </row>
        <row r="116">
          <cell r="C116" t="str">
            <v>外国公務</v>
          </cell>
        </row>
        <row r="117">
          <cell r="C117" t="str">
            <v>国家公務</v>
          </cell>
        </row>
        <row r="118">
          <cell r="C118" t="str">
            <v>地方公務</v>
          </cell>
        </row>
        <row r="119">
          <cell r="C119" t="str">
            <v>分類不能の産業</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1】（自家発電設備以外省エネ）"/>
      <sheetName val="【4－2】（自家発電設備省エネ・CO2）"/>
      <sheetName val="【4－3】（CGS以外CO2＆自家発の合算）"/>
      <sheetName val="GHP見なし燃料消費量"/>
      <sheetName val="原単位シート"/>
      <sheetName val="高効率機器シート"/>
      <sheetName val="Sheet1"/>
      <sheetName val="コメント集 "/>
      <sheetName val="コメント集 (2)"/>
      <sheetName val="コメント集"/>
      <sheetName val="（打合せ用）【4－2】（CGS省エネ・CO2） (2)"/>
      <sheetName val="省エネ・省CO2の考え方"/>
    </sheetNames>
    <sheetDataSet>
      <sheetData sheetId="0"/>
      <sheetData sheetId="1"/>
      <sheetData sheetId="2"/>
      <sheetData sheetId="3"/>
      <sheetData sheetId="4">
        <row r="4">
          <cell r="B4" t="str">
            <v>一般炭</v>
          </cell>
        </row>
        <row r="5">
          <cell r="B5" t="str">
            <v>コークス</v>
          </cell>
        </row>
        <row r="6">
          <cell r="B6" t="str">
            <v>灯油</v>
          </cell>
        </row>
        <row r="7">
          <cell r="B7" t="str">
            <v>軽油</v>
          </cell>
        </row>
        <row r="8">
          <cell r="B8" t="str">
            <v>Ａ重油</v>
          </cell>
        </row>
        <row r="9">
          <cell r="B9" t="str">
            <v>Ｂ重油</v>
          </cell>
        </row>
        <row r="10">
          <cell r="B10" t="str">
            <v>Ｃ重油</v>
          </cell>
        </row>
        <row r="11">
          <cell r="B11" t="str">
            <v>ＬＰＧ</v>
          </cell>
        </row>
        <row r="12">
          <cell r="B12" t="str">
            <v>液化天然ガス(LNG)</v>
          </cell>
        </row>
        <row r="13">
          <cell r="B13" t="str">
            <v>天然ガス（LNGを除く）</v>
          </cell>
        </row>
        <row r="14">
          <cell r="B14" t="str">
            <v>都市ガス(45MJ)</v>
          </cell>
        </row>
        <row r="15">
          <cell r="B15" t="str">
            <v>都市ガス(46MJ)</v>
          </cell>
        </row>
        <row r="16">
          <cell r="B16" t="str">
            <v>都市ガス(その他)</v>
          </cell>
        </row>
        <row r="17">
          <cell r="B17" t="str">
            <v>その他</v>
          </cell>
        </row>
      </sheetData>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79"/>
  <sheetViews>
    <sheetView tabSelected="1" view="pageBreakPreview" zoomScale="70" zoomScaleNormal="85" zoomScaleSheetLayoutView="70" zoomScalePageLayoutView="70" workbookViewId="0">
      <selection activeCell="B9" sqref="B9"/>
    </sheetView>
  </sheetViews>
  <sheetFormatPr defaultRowHeight="15.75" x14ac:dyDescent="0.15"/>
  <cols>
    <col min="1" max="1" width="10.5" style="27" customWidth="1"/>
    <col min="2" max="2" width="30.625" style="27" customWidth="1"/>
    <col min="3" max="9" width="11.875" style="27" customWidth="1"/>
    <col min="10" max="10" width="12.625" style="27" customWidth="1"/>
    <col min="11" max="17" width="11.875" style="27" customWidth="1"/>
    <col min="18" max="18" width="13.375" style="27" customWidth="1"/>
    <col min="19" max="22" width="11.875" style="27" customWidth="1"/>
    <col min="23" max="25" width="12.5" style="27" customWidth="1"/>
    <col min="26" max="26" width="11.875" style="27" customWidth="1"/>
    <col min="27" max="27" width="0.875" style="27" customWidth="1"/>
    <col min="28" max="29" width="11.875" style="27" customWidth="1"/>
    <col min="30" max="34" width="11.625" style="27" customWidth="1"/>
    <col min="35" max="16384" width="9" style="27"/>
  </cols>
  <sheetData>
    <row r="1" spans="1:29" ht="24" x14ac:dyDescent="0.15">
      <c r="A1" s="26" t="s">
        <v>363</v>
      </c>
      <c r="Y1" s="197"/>
    </row>
    <row r="2" spans="1:29" ht="15" customHeight="1" x14ac:dyDescent="0.15"/>
    <row r="3" spans="1:29" ht="18" customHeight="1" x14ac:dyDescent="0.15">
      <c r="A3" s="28" t="s">
        <v>288</v>
      </c>
      <c r="G3" s="29" t="s">
        <v>10</v>
      </c>
    </row>
    <row r="4" spans="1:29" ht="18" customHeight="1" x14ac:dyDescent="0.15">
      <c r="A4" s="29"/>
      <c r="G4" s="29" t="s">
        <v>292</v>
      </c>
    </row>
    <row r="5" spans="1:29" ht="18" customHeight="1" x14ac:dyDescent="0.15">
      <c r="A5" s="28"/>
      <c r="G5" s="29" t="s">
        <v>105</v>
      </c>
    </row>
    <row r="6" spans="1:29" ht="18" customHeight="1" x14ac:dyDescent="0.15">
      <c r="A6" s="29"/>
      <c r="G6" s="29" t="s">
        <v>107</v>
      </c>
      <c r="O6" s="30"/>
    </row>
    <row r="7" spans="1:29" ht="18" customHeight="1" x14ac:dyDescent="0.15">
      <c r="G7" s="29" t="s">
        <v>229</v>
      </c>
      <c r="O7" s="30"/>
    </row>
    <row r="8" spans="1:29" ht="18" customHeight="1" x14ac:dyDescent="0.15">
      <c r="G8" s="29" t="s">
        <v>45</v>
      </c>
      <c r="O8" s="30"/>
    </row>
    <row r="9" spans="1:29" ht="18" customHeight="1" x14ac:dyDescent="0.15">
      <c r="G9" s="268"/>
      <c r="H9" s="27" t="s">
        <v>280</v>
      </c>
      <c r="O9" s="30"/>
    </row>
    <row r="10" spans="1:29" ht="15" customHeight="1" x14ac:dyDescent="0.15">
      <c r="G10" s="291"/>
      <c r="H10" s="27" t="s">
        <v>281</v>
      </c>
      <c r="O10" s="30"/>
    </row>
    <row r="11" spans="1:29" ht="15" customHeight="1" x14ac:dyDescent="0.15">
      <c r="G11" s="269"/>
      <c r="H11" s="27" t="s">
        <v>282</v>
      </c>
      <c r="O11" s="30"/>
    </row>
    <row r="12" spans="1:29" ht="15" customHeight="1" x14ac:dyDescent="0.15">
      <c r="O12" s="30"/>
    </row>
    <row r="13" spans="1:29" ht="20.25" thickBot="1" x14ac:dyDescent="0.2">
      <c r="A13" s="31" t="s">
        <v>46</v>
      </c>
      <c r="D13" s="32" t="s">
        <v>64</v>
      </c>
      <c r="E13" s="33"/>
      <c r="F13" s="33"/>
      <c r="G13" s="33"/>
      <c r="H13" s="33"/>
      <c r="K13" s="34"/>
      <c r="L13" s="30"/>
    </row>
    <row r="14" spans="1:29" ht="20.25" thickBot="1" x14ac:dyDescent="0.2">
      <c r="A14" s="35" t="s">
        <v>158</v>
      </c>
      <c r="B14" s="36"/>
      <c r="C14" s="36"/>
      <c r="D14" s="36"/>
      <c r="E14" s="36"/>
      <c r="F14" s="36"/>
      <c r="G14" s="36"/>
      <c r="H14" s="36"/>
      <c r="I14" s="36"/>
      <c r="J14" s="36"/>
      <c r="K14" s="36"/>
      <c r="L14" s="36"/>
      <c r="M14" s="36"/>
      <c r="N14" s="37"/>
      <c r="O14" s="35" t="s">
        <v>159</v>
      </c>
      <c r="P14" s="38"/>
      <c r="Q14" s="36"/>
      <c r="R14" s="36"/>
      <c r="S14" s="36"/>
      <c r="T14" s="36"/>
      <c r="U14" s="36"/>
      <c r="V14" s="39"/>
      <c r="W14" s="40"/>
      <c r="X14" s="30"/>
      <c r="AA14" s="30"/>
      <c r="AC14" s="30"/>
    </row>
    <row r="15" spans="1:29" ht="15" customHeight="1" x14ac:dyDescent="0.15">
      <c r="A15" s="398" t="s">
        <v>160</v>
      </c>
      <c r="B15" s="389" t="s">
        <v>4</v>
      </c>
      <c r="C15" s="41" t="s">
        <v>5</v>
      </c>
      <c r="D15" s="42"/>
      <c r="E15" s="42"/>
      <c r="F15" s="42"/>
      <c r="G15" s="42"/>
      <c r="H15" s="42"/>
      <c r="I15" s="42"/>
      <c r="J15" s="42"/>
      <c r="K15" s="42"/>
      <c r="L15" s="42"/>
      <c r="M15" s="42"/>
      <c r="N15" s="43"/>
      <c r="O15" s="41" t="s">
        <v>5</v>
      </c>
      <c r="P15" s="30"/>
      <c r="Q15" s="42"/>
      <c r="R15" s="42"/>
      <c r="S15" s="42"/>
      <c r="T15" s="42"/>
      <c r="U15" s="42"/>
      <c r="V15" s="44"/>
      <c r="W15" s="45"/>
      <c r="X15" s="46"/>
      <c r="AA15" s="46"/>
      <c r="AC15" s="46"/>
    </row>
    <row r="16" spans="1:29" s="51" customFormat="1" ht="45.75" customHeight="1" x14ac:dyDescent="0.15">
      <c r="A16" s="399"/>
      <c r="B16" s="390"/>
      <c r="C16" s="384" t="s">
        <v>1</v>
      </c>
      <c r="D16" s="164" t="s">
        <v>61</v>
      </c>
      <c r="E16" s="164" t="s">
        <v>8</v>
      </c>
      <c r="F16" s="164" t="s">
        <v>174</v>
      </c>
      <c r="G16" s="164" t="s">
        <v>8</v>
      </c>
      <c r="H16" s="164" t="s">
        <v>167</v>
      </c>
      <c r="I16" s="162" t="s">
        <v>168</v>
      </c>
      <c r="J16" s="162" t="s">
        <v>0</v>
      </c>
      <c r="K16" s="333" t="s">
        <v>169</v>
      </c>
      <c r="L16" s="162" t="s">
        <v>161</v>
      </c>
      <c r="M16" s="47"/>
      <c r="N16" s="48"/>
      <c r="O16" s="163" t="s">
        <v>1</v>
      </c>
      <c r="P16" s="130" t="s">
        <v>170</v>
      </c>
      <c r="Q16" s="331" t="s">
        <v>189</v>
      </c>
      <c r="R16" s="164" t="s">
        <v>167</v>
      </c>
      <c r="S16" s="162" t="s">
        <v>168</v>
      </c>
      <c r="T16" s="162" t="s">
        <v>0</v>
      </c>
      <c r="U16" s="162" t="s">
        <v>169</v>
      </c>
      <c r="V16" s="162" t="s">
        <v>293</v>
      </c>
      <c r="W16" s="166"/>
      <c r="X16" s="50"/>
      <c r="AA16" s="50"/>
      <c r="AC16" s="50"/>
    </row>
    <row r="17" spans="1:31" s="51" customFormat="1" ht="15" customHeight="1" thickBot="1" x14ac:dyDescent="0.2">
      <c r="A17" s="400"/>
      <c r="B17" s="391"/>
      <c r="C17" s="385"/>
      <c r="D17" s="168" t="s">
        <v>198</v>
      </c>
      <c r="E17" s="168"/>
      <c r="F17" s="168" t="s">
        <v>199</v>
      </c>
      <c r="G17" s="168"/>
      <c r="H17" s="168" t="s">
        <v>240</v>
      </c>
      <c r="I17" s="169" t="s">
        <v>201</v>
      </c>
      <c r="J17" s="169" t="s">
        <v>202</v>
      </c>
      <c r="K17" s="169" t="s">
        <v>241</v>
      </c>
      <c r="L17" s="169" t="s">
        <v>242</v>
      </c>
      <c r="M17" s="53" t="s">
        <v>243</v>
      </c>
      <c r="N17" s="48"/>
      <c r="O17" s="52"/>
      <c r="P17" s="168" t="s">
        <v>31</v>
      </c>
      <c r="Q17" s="168" t="s">
        <v>32</v>
      </c>
      <c r="R17" s="168" t="s">
        <v>33</v>
      </c>
      <c r="S17" s="169" t="s">
        <v>34</v>
      </c>
      <c r="T17" s="169" t="s">
        <v>35</v>
      </c>
      <c r="U17" s="169" t="s">
        <v>36</v>
      </c>
      <c r="V17" s="169" t="s">
        <v>163</v>
      </c>
      <c r="W17" s="171" t="s">
        <v>230</v>
      </c>
      <c r="X17" s="50"/>
      <c r="AA17" s="50"/>
      <c r="AC17" s="50"/>
    </row>
    <row r="18" spans="1:31" s="62" customFormat="1" ht="15" customHeight="1" x14ac:dyDescent="0.15">
      <c r="A18" s="255"/>
      <c r="B18" s="256"/>
      <c r="C18" s="257"/>
      <c r="D18" s="270"/>
      <c r="E18" s="54" t="str">
        <f>IF($C18="","",VLOOKUP($C18,原単位シート!$B$21:$C$34,2,FALSE))</f>
        <v/>
      </c>
      <c r="F18" s="56" t="str">
        <f>IF($C18="","",VLOOKUP($C18,原単位シート!$B$4:$G$18,3,FALSE))</f>
        <v/>
      </c>
      <c r="G18" s="55" t="str">
        <f>IF($C18="","",VLOOKUP($C18,原単位シート!$B$4:$G$18,5,FALSE))</f>
        <v/>
      </c>
      <c r="H18" s="106" t="str">
        <f t="shared" ref="H18:H19" si="0">IF(B18="","",D18*F18)</f>
        <v/>
      </c>
      <c r="I18" s="334"/>
      <c r="J18" s="335"/>
      <c r="K18" s="57" t="str">
        <f t="shared" ref="K18:K19" si="1">IF(I18="","",H18*J18)</f>
        <v/>
      </c>
      <c r="L18" s="57" t="str">
        <f>IF(I18="","",I18*J18)</f>
        <v/>
      </c>
      <c r="M18" s="66" t="str">
        <f>IF(I18="","",K18/L18)</f>
        <v/>
      </c>
      <c r="N18" s="58"/>
      <c r="O18" s="386"/>
      <c r="P18" s="273"/>
      <c r="Q18" s="375" t="str">
        <f>IF($O$18="","",VLOOKUP($O$18,原単位シート!$B$4:$G$18,3,FALSE))</f>
        <v/>
      </c>
      <c r="R18" s="59" t="str">
        <f>IF(B18="","",P18*$Q$18)</f>
        <v/>
      </c>
      <c r="S18" s="288"/>
      <c r="T18" s="274"/>
      <c r="U18" s="57" t="str">
        <f>IF(S18="","",R18*T18)</f>
        <v/>
      </c>
      <c r="V18" s="57" t="str">
        <f>IF(S18="","",S18*T18)</f>
        <v/>
      </c>
      <c r="W18" s="60" t="str">
        <f>IF(S18="","",U18/V18)</f>
        <v/>
      </c>
      <c r="X18" s="61"/>
      <c r="AA18" s="63"/>
      <c r="AC18" s="63"/>
    </row>
    <row r="19" spans="1:31" s="62" customFormat="1" ht="15" customHeight="1" x14ac:dyDescent="0.15">
      <c r="A19" s="257" t="s">
        <v>236</v>
      </c>
      <c r="B19" s="258"/>
      <c r="C19" s="257"/>
      <c r="D19" s="271"/>
      <c r="E19" s="64" t="str">
        <f>IF($C19="","",VLOOKUP($C19,原単位シート!$B$21:$C$34,2,FALSE))</f>
        <v/>
      </c>
      <c r="F19" s="56" t="str">
        <f>IF($C19="","",VLOOKUP($C19,原単位シート!$B$4:$G$18,3,FALSE))</f>
        <v/>
      </c>
      <c r="G19" s="55" t="str">
        <f>IF($C19="","",VLOOKUP($C19,原単位シート!$B$4:$G$18,5,FALSE))</f>
        <v/>
      </c>
      <c r="H19" s="56" t="str">
        <f t="shared" si="0"/>
        <v/>
      </c>
      <c r="I19" s="336"/>
      <c r="J19" s="337"/>
      <c r="K19" s="57" t="str">
        <f t="shared" si="1"/>
        <v/>
      </c>
      <c r="L19" s="65" t="str">
        <f>IF(I19="","",I19*J19)</f>
        <v/>
      </c>
      <c r="M19" s="66" t="str">
        <f>IF(I19="","",K19/L19)</f>
        <v/>
      </c>
      <c r="N19" s="58"/>
      <c r="O19" s="387"/>
      <c r="P19" s="279"/>
      <c r="Q19" s="376"/>
      <c r="R19" s="59" t="str">
        <f>IF(B19="","",P19*$Q$18)</f>
        <v/>
      </c>
      <c r="S19" s="275"/>
      <c r="T19" s="276"/>
      <c r="U19" s="65" t="str">
        <f t="shared" ref="U19:U21" si="2">IF(S19="","",R19*T19)</f>
        <v/>
      </c>
      <c r="V19" s="65" t="str">
        <f t="shared" ref="V19:V21" si="3">IF(S19="","",S19*T19)</f>
        <v/>
      </c>
      <c r="W19" s="60" t="str">
        <f t="shared" ref="W19:W21" si="4">IF(S19="","",U19/V19)</f>
        <v/>
      </c>
      <c r="X19" s="61"/>
      <c r="AA19" s="63"/>
      <c r="AC19" s="63"/>
    </row>
    <row r="20" spans="1:31" s="62" customFormat="1" ht="15" customHeight="1" x14ac:dyDescent="0.15">
      <c r="A20" s="257" t="s">
        <v>236</v>
      </c>
      <c r="B20" s="259"/>
      <c r="C20" s="257"/>
      <c r="D20" s="271"/>
      <c r="E20" s="55" t="str">
        <f>IF($C20="","",VLOOKUP($C20,原単位シート!$B$21:$C$34,2,FALSE))</f>
        <v/>
      </c>
      <c r="F20" s="56" t="str">
        <f>IF($C20="","",VLOOKUP($C20,原単位シート!$B$4:$G$18,3,FALSE))</f>
        <v/>
      </c>
      <c r="G20" s="55" t="str">
        <f>IF($C20="","",VLOOKUP($C20,原単位シート!$B$4:$G$18,5,FALSE))</f>
        <v/>
      </c>
      <c r="H20" s="56" t="str">
        <f>IF(B20="","",D20*F20)</f>
        <v/>
      </c>
      <c r="I20" s="334"/>
      <c r="J20" s="335"/>
      <c r="K20" s="65" t="str">
        <f>IF(I20="","",H20*J20)</f>
        <v/>
      </c>
      <c r="L20" s="65" t="str">
        <f>IF(I20="","",I20*J20)</f>
        <v/>
      </c>
      <c r="M20" s="66" t="str">
        <f>IF(I20="","",K20/L20)</f>
        <v/>
      </c>
      <c r="N20" s="69"/>
      <c r="O20" s="387"/>
      <c r="P20" s="279"/>
      <c r="Q20" s="376"/>
      <c r="R20" s="59" t="str">
        <f>IF(B20="","",P20*$Q$18)</f>
        <v/>
      </c>
      <c r="S20" s="288"/>
      <c r="T20" s="274"/>
      <c r="U20" s="65" t="str">
        <f t="shared" si="2"/>
        <v/>
      </c>
      <c r="V20" s="65" t="str">
        <f t="shared" si="3"/>
        <v/>
      </c>
      <c r="W20" s="60" t="str">
        <f t="shared" si="4"/>
        <v/>
      </c>
      <c r="X20" s="61"/>
      <c r="AA20" s="63"/>
      <c r="AC20" s="63"/>
    </row>
    <row r="21" spans="1:31" s="62" customFormat="1" ht="15" customHeight="1" thickBot="1" x14ac:dyDescent="0.2">
      <c r="A21" s="260" t="s">
        <v>236</v>
      </c>
      <c r="B21" s="261"/>
      <c r="C21" s="262"/>
      <c r="D21" s="272"/>
      <c r="E21" s="70" t="str">
        <f>IF($C21="","",VLOOKUP($C21,原単位シート!$B$21:$C$34,2,FALSE))</f>
        <v/>
      </c>
      <c r="F21" s="71" t="str">
        <f>IF($C21="","",VLOOKUP($C21,原単位シート!$B$4:$G$18,3,FALSE))</f>
        <v/>
      </c>
      <c r="G21" s="70" t="str">
        <f>IF($C21="","",VLOOKUP($C21,原単位シート!$B$4:$G$18,5,FALSE))</f>
        <v/>
      </c>
      <c r="H21" s="338" t="str">
        <f>IF(B21="","",D21*F21)</f>
        <v/>
      </c>
      <c r="I21" s="339"/>
      <c r="J21" s="340"/>
      <c r="K21" s="72" t="str">
        <f>IF(I21="","",H21*J21)</f>
        <v/>
      </c>
      <c r="L21" s="73" t="str">
        <f>IF(I21="","",I21*J21)</f>
        <v/>
      </c>
      <c r="M21" s="74" t="str">
        <f>IF(I21="","",K21/L21)</f>
        <v/>
      </c>
      <c r="N21" s="69"/>
      <c r="O21" s="388"/>
      <c r="P21" s="280"/>
      <c r="Q21" s="377"/>
      <c r="R21" s="75" t="str">
        <f>IF(B21="","",P21*$Q$18)</f>
        <v/>
      </c>
      <c r="S21" s="277"/>
      <c r="T21" s="278"/>
      <c r="U21" s="73" t="str">
        <f t="shared" si="2"/>
        <v/>
      </c>
      <c r="V21" s="73" t="str">
        <f t="shared" si="3"/>
        <v/>
      </c>
      <c r="W21" s="74" t="str">
        <f t="shared" si="4"/>
        <v/>
      </c>
      <c r="X21" s="61"/>
      <c r="AA21" s="63"/>
      <c r="AC21" s="63"/>
    </row>
    <row r="22" spans="1:31" s="62" customFormat="1" ht="15" customHeight="1" thickTop="1" thickBot="1" x14ac:dyDescent="0.2">
      <c r="A22" s="392" t="s">
        <v>2</v>
      </c>
      <c r="B22" s="393"/>
      <c r="C22" s="77" t="s">
        <v>39</v>
      </c>
      <c r="D22" s="78" t="s">
        <v>39</v>
      </c>
      <c r="E22" s="78" t="s">
        <v>39</v>
      </c>
      <c r="F22" s="79" t="s">
        <v>39</v>
      </c>
      <c r="G22" s="79" t="s">
        <v>39</v>
      </c>
      <c r="H22" s="80">
        <f>SUM(H18:H21)</f>
        <v>0</v>
      </c>
      <c r="I22" s="81" t="s">
        <v>39</v>
      </c>
      <c r="J22" s="82">
        <f>SUM(J18:J21)</f>
        <v>0</v>
      </c>
      <c r="K22" s="83">
        <f>SUM(K18:K21)</f>
        <v>0</v>
      </c>
      <c r="L22" s="83">
        <f>SUM(L18:L21)</f>
        <v>0</v>
      </c>
      <c r="M22" s="84" t="str">
        <f>IF(K22=0,"",K22/L22)</f>
        <v/>
      </c>
      <c r="N22" s="85"/>
      <c r="O22" s="77" t="s">
        <v>39</v>
      </c>
      <c r="P22" s="78" t="s">
        <v>39</v>
      </c>
      <c r="Q22" s="79" t="s">
        <v>39</v>
      </c>
      <c r="R22" s="80">
        <f>SUM(R18:R21)</f>
        <v>0</v>
      </c>
      <c r="S22" s="81" t="s">
        <v>39</v>
      </c>
      <c r="T22" s="82">
        <f>SUM(T18:T21)</f>
        <v>0</v>
      </c>
      <c r="U22" s="83">
        <f>SUM(U18:U21)</f>
        <v>0</v>
      </c>
      <c r="V22" s="83">
        <f>SUM(V18:V21)</f>
        <v>0</v>
      </c>
      <c r="W22" s="86" t="str">
        <f>IF(U22=0,"",U22/V22)</f>
        <v/>
      </c>
      <c r="X22" s="87"/>
      <c r="AA22" s="63"/>
      <c r="AC22" s="63"/>
    </row>
    <row r="23" spans="1:31" ht="15" customHeight="1" x14ac:dyDescent="0.15">
      <c r="A23" s="27" t="s">
        <v>63</v>
      </c>
      <c r="L23" s="88"/>
      <c r="M23" s="88" t="s">
        <v>40</v>
      </c>
      <c r="W23" s="88" t="s">
        <v>50</v>
      </c>
      <c r="Z23" s="89"/>
      <c r="AC23" s="89"/>
      <c r="AE23" s="89"/>
    </row>
    <row r="24" spans="1:31" ht="15" customHeight="1" thickBot="1" x14ac:dyDescent="0.2"/>
    <row r="25" spans="1:31" ht="15" customHeight="1" x14ac:dyDescent="0.15">
      <c r="A25" s="394" t="s">
        <v>3</v>
      </c>
      <c r="B25" s="395"/>
      <c r="C25" s="91"/>
      <c r="D25" s="92"/>
      <c r="E25" s="93" t="s">
        <v>171</v>
      </c>
      <c r="F25" s="93"/>
      <c r="G25" s="93"/>
      <c r="H25" s="378" t="s">
        <v>41</v>
      </c>
      <c r="I25" s="378" t="s">
        <v>42</v>
      </c>
      <c r="J25" s="382" t="str">
        <f>IF(M22="","",ROUND((M22-W22)/M22,3))</f>
        <v/>
      </c>
      <c r="K25" s="378" t="s">
        <v>43</v>
      </c>
      <c r="L25" s="380">
        <v>0.05</v>
      </c>
    </row>
    <row r="26" spans="1:31" ht="15" customHeight="1" thickBot="1" x14ac:dyDescent="0.2">
      <c r="A26" s="396"/>
      <c r="B26" s="397"/>
      <c r="C26" s="94"/>
      <c r="D26" s="95"/>
      <c r="E26" s="96" t="s">
        <v>44</v>
      </c>
      <c r="F26" s="96"/>
      <c r="G26" s="96"/>
      <c r="H26" s="379"/>
      <c r="I26" s="379"/>
      <c r="J26" s="383"/>
      <c r="K26" s="379"/>
      <c r="L26" s="381"/>
    </row>
    <row r="27" spans="1:31" ht="15" customHeight="1" x14ac:dyDescent="0.15"/>
    <row r="28" spans="1:31" ht="15" customHeight="1" x14ac:dyDescent="0.15"/>
    <row r="29" spans="1:31" ht="15" customHeight="1" x14ac:dyDescent="0.15"/>
    <row r="30" spans="1:31" ht="15" customHeight="1" x14ac:dyDescent="0.15"/>
    <row r="31" spans="1:31" ht="15" customHeight="1" x14ac:dyDescent="0.15"/>
    <row r="32" spans="1:31" ht="20.25" thickBot="1" x14ac:dyDescent="0.2">
      <c r="A32" s="31" t="s">
        <v>104</v>
      </c>
      <c r="D32" s="28" t="s">
        <v>64</v>
      </c>
      <c r="K32" s="34"/>
      <c r="L32" s="30"/>
      <c r="P32" s="30"/>
    </row>
    <row r="33" spans="1:29" ht="20.25" thickBot="1" x14ac:dyDescent="0.2">
      <c r="A33" s="35" t="s">
        <v>158</v>
      </c>
      <c r="B33" s="36"/>
      <c r="C33" s="36"/>
      <c r="D33" s="36"/>
      <c r="E33" s="36"/>
      <c r="F33" s="36"/>
      <c r="G33" s="36"/>
      <c r="H33" s="36"/>
      <c r="I33" s="36"/>
      <c r="J33" s="36"/>
      <c r="K33" s="36"/>
      <c r="L33" s="36"/>
      <c r="M33" s="97"/>
      <c r="N33" s="37"/>
      <c r="O33" s="35" t="s">
        <v>159</v>
      </c>
      <c r="P33" s="38"/>
      <c r="Q33" s="36"/>
      <c r="R33" s="36"/>
      <c r="S33" s="36"/>
      <c r="T33" s="36"/>
      <c r="U33" s="36"/>
      <c r="V33" s="36"/>
      <c r="W33" s="36"/>
      <c r="X33" s="98"/>
      <c r="Z33" s="99"/>
      <c r="AA33" s="99"/>
      <c r="AC33" s="99"/>
    </row>
    <row r="34" spans="1:29" ht="15" customHeight="1" x14ac:dyDescent="0.15">
      <c r="A34" s="398" t="s">
        <v>160</v>
      </c>
      <c r="B34" s="389" t="s">
        <v>4</v>
      </c>
      <c r="C34" s="41" t="s">
        <v>6</v>
      </c>
      <c r="D34" s="42"/>
      <c r="E34" s="42"/>
      <c r="F34" s="42"/>
      <c r="G34" s="42"/>
      <c r="H34" s="42"/>
      <c r="I34" s="42"/>
      <c r="J34" s="42"/>
      <c r="K34" s="42"/>
      <c r="L34" s="42"/>
      <c r="M34" s="100"/>
      <c r="N34" s="101"/>
      <c r="O34" s="41" t="s">
        <v>5</v>
      </c>
      <c r="P34" s="30"/>
      <c r="Q34" s="42"/>
      <c r="R34" s="42"/>
      <c r="S34" s="42"/>
      <c r="T34" s="42"/>
      <c r="U34" s="42"/>
      <c r="V34" s="42"/>
      <c r="W34" s="42"/>
      <c r="X34" s="103"/>
      <c r="Z34" s="102"/>
      <c r="AA34" s="102"/>
      <c r="AC34" s="102"/>
    </row>
    <row r="35" spans="1:29" s="51" customFormat="1" ht="42.75" x14ac:dyDescent="0.15">
      <c r="A35" s="399"/>
      <c r="B35" s="390"/>
      <c r="C35" s="384" t="s">
        <v>1</v>
      </c>
      <c r="D35" s="164" t="s">
        <v>61</v>
      </c>
      <c r="E35" s="164" t="s">
        <v>8</v>
      </c>
      <c r="F35" s="164" t="s">
        <v>174</v>
      </c>
      <c r="G35" s="164" t="s">
        <v>8</v>
      </c>
      <c r="H35" s="164" t="s">
        <v>167</v>
      </c>
      <c r="I35" s="162" t="s">
        <v>187</v>
      </c>
      <c r="J35" s="162" t="s">
        <v>0</v>
      </c>
      <c r="K35" s="333" t="s">
        <v>169</v>
      </c>
      <c r="L35" s="162" t="s">
        <v>188</v>
      </c>
      <c r="M35" s="170"/>
      <c r="N35" s="48"/>
      <c r="O35" s="163" t="s">
        <v>1</v>
      </c>
      <c r="P35" s="130" t="s">
        <v>170</v>
      </c>
      <c r="Q35" s="331" t="s">
        <v>189</v>
      </c>
      <c r="R35" s="164" t="s">
        <v>167</v>
      </c>
      <c r="S35" s="162" t="s">
        <v>187</v>
      </c>
      <c r="T35" s="162" t="s">
        <v>0</v>
      </c>
      <c r="U35" s="162" t="s">
        <v>169</v>
      </c>
      <c r="V35" s="162" t="s">
        <v>190</v>
      </c>
      <c r="W35" s="165"/>
      <c r="X35" s="105"/>
      <c r="Z35" s="104"/>
      <c r="AA35" s="104"/>
      <c r="AC35" s="104"/>
    </row>
    <row r="36" spans="1:29" s="51" customFormat="1" ht="15" customHeight="1" thickBot="1" x14ac:dyDescent="0.2">
      <c r="A36" s="400"/>
      <c r="B36" s="391"/>
      <c r="C36" s="385"/>
      <c r="D36" s="168" t="s">
        <v>31</v>
      </c>
      <c r="E36" s="168"/>
      <c r="F36" s="168" t="s">
        <v>32</v>
      </c>
      <c r="G36" s="168"/>
      <c r="H36" s="168" t="s">
        <v>33</v>
      </c>
      <c r="I36" s="169" t="s">
        <v>34</v>
      </c>
      <c r="J36" s="169" t="s">
        <v>35</v>
      </c>
      <c r="K36" s="169" t="s">
        <v>36</v>
      </c>
      <c r="L36" s="169" t="s">
        <v>37</v>
      </c>
      <c r="M36" s="171" t="s">
        <v>38</v>
      </c>
      <c r="N36" s="48"/>
      <c r="O36" s="167"/>
      <c r="P36" s="168" t="s">
        <v>31</v>
      </c>
      <c r="Q36" s="168" t="s">
        <v>32</v>
      </c>
      <c r="R36" s="168" t="s">
        <v>33</v>
      </c>
      <c r="S36" s="169" t="s">
        <v>34</v>
      </c>
      <c r="T36" s="169" t="s">
        <v>35</v>
      </c>
      <c r="U36" s="169" t="s">
        <v>36</v>
      </c>
      <c r="V36" s="169" t="s">
        <v>37</v>
      </c>
      <c r="W36" s="173" t="s">
        <v>38</v>
      </c>
      <c r="X36" s="105"/>
      <c r="Z36" s="104"/>
      <c r="AA36" s="104"/>
      <c r="AC36" s="104"/>
    </row>
    <row r="37" spans="1:29" s="62" customFormat="1" ht="15" customHeight="1" x14ac:dyDescent="0.15">
      <c r="A37" s="255"/>
      <c r="B37" s="281"/>
      <c r="C37" s="341"/>
      <c r="D37" s="283"/>
      <c r="E37" s="54" t="str">
        <f>IF($C37="","",VLOOKUP($C37,原単位シート!$B$21:$C$34,2,FALSE))</f>
        <v/>
      </c>
      <c r="F37" s="106" t="str">
        <f>IF($C37="","",VLOOKUP($C37,原単位シート!$B$4:$G$18,3,FALSE))</f>
        <v/>
      </c>
      <c r="G37" s="55" t="str">
        <f>IF($C37="","",VLOOKUP($C37,原単位シート!$B$4:$G$18,5,FALSE))</f>
        <v/>
      </c>
      <c r="H37" s="106" t="str">
        <f>IF(B37="","",D37*F37)</f>
        <v/>
      </c>
      <c r="I37" s="273"/>
      <c r="J37" s="274"/>
      <c r="K37" s="235" t="str">
        <f>IF(B37="","",H37*J37)</f>
        <v/>
      </c>
      <c r="L37" s="57" t="str">
        <f>IF(A37="","",I37*J37)</f>
        <v/>
      </c>
      <c r="M37" s="60" t="str">
        <f t="shared" ref="M37:M38" si="5">IF(I37="","",K37/L37)</f>
        <v/>
      </c>
      <c r="N37" s="108"/>
      <c r="O37" s="386"/>
      <c r="P37" s="284"/>
      <c r="Q37" s="401" t="str">
        <f>IF($O$37="","0",VLOOKUP($O$37,原単位シート!$B$4:$G$18,3,FALSE))</f>
        <v>0</v>
      </c>
      <c r="R37" s="290" t="str">
        <f>IF(A37="","",P37*$Q$37)</f>
        <v/>
      </c>
      <c r="S37" s="286"/>
      <c r="T37" s="287"/>
      <c r="U37" s="217" t="str">
        <f>IF(A37="","",R37*T37)</f>
        <v/>
      </c>
      <c r="V37" s="217" t="str">
        <f>IF(A37="","",S37*T37)</f>
        <v/>
      </c>
      <c r="W37" s="218" t="str">
        <f>IF(U37="","",U37/V37)</f>
        <v/>
      </c>
      <c r="X37" s="58"/>
      <c r="Z37" s="61"/>
      <c r="AA37" s="63"/>
      <c r="AC37" s="63"/>
    </row>
    <row r="38" spans="1:29" s="62" customFormat="1" ht="15" customHeight="1" thickBot="1" x14ac:dyDescent="0.2">
      <c r="A38" s="260"/>
      <c r="B38" s="282"/>
      <c r="C38" s="260"/>
      <c r="D38" s="272"/>
      <c r="E38" s="70" t="str">
        <f>IF($C38="","",VLOOKUP($C38,原単位シート!$B$21:$C$34,2,FALSE))</f>
        <v/>
      </c>
      <c r="F38" s="233" t="str">
        <f>IF($C38="","",VLOOKUP($C38,原単位シート!$B$4:$G$18,3,FALSE))</f>
        <v/>
      </c>
      <c r="G38" s="70" t="str">
        <f>IF($C38="","",VLOOKUP($C38,原単位シート!$B$4:$G$18,5,FALSE))</f>
        <v/>
      </c>
      <c r="H38" s="233" t="str">
        <f>IF(B38="","",D38*F38)</f>
        <v/>
      </c>
      <c r="I38" s="280"/>
      <c r="J38" s="278"/>
      <c r="K38" s="236" t="str">
        <f>IF(B38="","",H38*J38)</f>
        <v/>
      </c>
      <c r="L38" s="73" t="str">
        <f>IF(A38="","",I38*J38)</f>
        <v/>
      </c>
      <c r="M38" s="74" t="str">
        <f t="shared" si="5"/>
        <v/>
      </c>
      <c r="N38" s="109"/>
      <c r="O38" s="388"/>
      <c r="P38" s="272"/>
      <c r="Q38" s="402"/>
      <c r="R38" s="174" t="str">
        <f>IF(A38="","",P38*$Q$37)</f>
        <v/>
      </c>
      <c r="S38" s="280"/>
      <c r="T38" s="278"/>
      <c r="U38" s="73" t="str">
        <f>IF(A38="","",R38*T38)</f>
        <v/>
      </c>
      <c r="V38" s="73" t="str">
        <f>IF(A38="","",S38*T38)</f>
        <v/>
      </c>
      <c r="W38" s="175" t="str">
        <f>IF(U38="","",U38/V38)</f>
        <v/>
      </c>
      <c r="X38" s="58"/>
      <c r="Z38" s="61"/>
      <c r="AA38" s="63"/>
      <c r="AC38" s="63"/>
    </row>
    <row r="39" spans="1:29" s="62" customFormat="1" ht="15" customHeight="1" thickTop="1" thickBot="1" x14ac:dyDescent="0.2">
      <c r="A39" s="392" t="s">
        <v>2</v>
      </c>
      <c r="B39" s="393"/>
      <c r="C39" s="77" t="s">
        <v>39</v>
      </c>
      <c r="D39" s="78" t="s">
        <v>39</v>
      </c>
      <c r="E39" s="78" t="s">
        <v>39</v>
      </c>
      <c r="F39" s="223" t="s">
        <v>39</v>
      </c>
      <c r="G39" s="223" t="s">
        <v>39</v>
      </c>
      <c r="H39" s="80">
        <f>SUM(H37:H38)</f>
        <v>0</v>
      </c>
      <c r="I39" s="81" t="s">
        <v>39</v>
      </c>
      <c r="J39" s="82">
        <f>SUM(J37:J38)</f>
        <v>0</v>
      </c>
      <c r="K39" s="237">
        <f>SUM(K37:K38)</f>
        <v>0</v>
      </c>
      <c r="L39" s="83">
        <f>SUM(L37:L38)</f>
        <v>0</v>
      </c>
      <c r="M39" s="111" t="str">
        <f>IF(K39=0,"",K39/L39)</f>
        <v/>
      </c>
      <c r="N39" s="112"/>
      <c r="O39" s="77" t="s">
        <v>39</v>
      </c>
      <c r="P39" s="78" t="s">
        <v>39</v>
      </c>
      <c r="Q39" s="110" t="s">
        <v>39</v>
      </c>
      <c r="R39" s="80">
        <f>SUM(R37:R38)</f>
        <v>0</v>
      </c>
      <c r="S39" s="81" t="s">
        <v>39</v>
      </c>
      <c r="T39" s="82">
        <f>SUM(T37:T38)</f>
        <v>0</v>
      </c>
      <c r="U39" s="83">
        <f>SUM(U37:U38)</f>
        <v>0</v>
      </c>
      <c r="V39" s="83">
        <f>SUM(V37:V38)</f>
        <v>0</v>
      </c>
      <c r="W39" s="113" t="str">
        <f>IF(U39=0,"",U39/V39)</f>
        <v/>
      </c>
      <c r="X39" s="85"/>
      <c r="Z39" s="87"/>
      <c r="AA39" s="63"/>
      <c r="AC39" s="63"/>
    </row>
    <row r="40" spans="1:29" ht="15" customHeight="1" x14ac:dyDescent="0.15">
      <c r="A40" s="27" t="s">
        <v>63</v>
      </c>
      <c r="M40" s="27" t="s">
        <v>40</v>
      </c>
      <c r="W40" s="88" t="s">
        <v>50</v>
      </c>
    </row>
    <row r="41" spans="1:29" ht="15" customHeight="1" x14ac:dyDescent="0.15">
      <c r="A41" s="27" t="s">
        <v>51</v>
      </c>
    </row>
    <row r="42" spans="1:29" ht="15" customHeight="1" thickBot="1" x14ac:dyDescent="0.2"/>
    <row r="43" spans="1:29" ht="15" customHeight="1" x14ac:dyDescent="0.15">
      <c r="A43" s="394" t="s">
        <v>3</v>
      </c>
      <c r="B43" s="395"/>
      <c r="C43" s="91"/>
      <c r="D43" s="92"/>
      <c r="E43" s="93" t="s">
        <v>172</v>
      </c>
      <c r="F43" s="93"/>
      <c r="G43" s="93"/>
      <c r="H43" s="378" t="s">
        <v>41</v>
      </c>
      <c r="I43" s="378" t="s">
        <v>42</v>
      </c>
      <c r="J43" s="406" t="str">
        <f>IF(M39="","",ROUND((M39-W39)/M39,3))</f>
        <v/>
      </c>
      <c r="K43" s="378" t="s">
        <v>43</v>
      </c>
      <c r="L43" s="380">
        <v>0.05</v>
      </c>
    </row>
    <row r="44" spans="1:29" ht="15" customHeight="1" thickBot="1" x14ac:dyDescent="0.2">
      <c r="A44" s="396"/>
      <c r="B44" s="397"/>
      <c r="C44" s="94"/>
      <c r="D44" s="95"/>
      <c r="E44" s="96" t="s">
        <v>44</v>
      </c>
      <c r="F44" s="96"/>
      <c r="G44" s="96"/>
      <c r="H44" s="379"/>
      <c r="I44" s="379"/>
      <c r="J44" s="407"/>
      <c r="K44" s="379"/>
      <c r="L44" s="381"/>
    </row>
    <row r="45" spans="1:29" ht="15" customHeight="1" x14ac:dyDescent="0.15"/>
    <row r="46" spans="1:29" ht="15" customHeight="1" x14ac:dyDescent="0.15"/>
    <row r="47" spans="1:29" ht="15" customHeight="1" x14ac:dyDescent="0.15"/>
    <row r="48" spans="1:29" ht="15" customHeight="1" x14ac:dyDescent="0.15"/>
    <row r="49" spans="1:30" ht="15" customHeight="1" x14ac:dyDescent="0.15"/>
    <row r="50" spans="1:30" ht="20.25" thickBot="1" x14ac:dyDescent="0.2">
      <c r="A50" s="31" t="s">
        <v>109</v>
      </c>
      <c r="D50" s="28" t="s">
        <v>64</v>
      </c>
      <c r="K50" s="34"/>
      <c r="L50" s="30"/>
    </row>
    <row r="51" spans="1:30" ht="20.25" thickBot="1" x14ac:dyDescent="0.2">
      <c r="A51" s="35" t="s">
        <v>158</v>
      </c>
      <c r="B51" s="36"/>
      <c r="C51" s="36"/>
      <c r="D51" s="36"/>
      <c r="E51" s="36"/>
      <c r="F51" s="36"/>
      <c r="G51" s="36"/>
      <c r="H51" s="36"/>
      <c r="I51" s="36"/>
      <c r="J51" s="36"/>
      <c r="K51" s="36"/>
      <c r="L51" s="36"/>
      <c r="M51" s="97"/>
      <c r="N51" s="37"/>
      <c r="O51" s="35" t="s">
        <v>159</v>
      </c>
      <c r="P51" s="36"/>
      <c r="Q51" s="38"/>
      <c r="R51" s="36"/>
      <c r="S51" s="36"/>
      <c r="T51" s="36"/>
      <c r="U51" s="36"/>
      <c r="V51" s="39"/>
      <c r="W51" s="40"/>
      <c r="X51" s="30"/>
      <c r="AA51" s="30"/>
      <c r="AC51" s="30"/>
    </row>
    <row r="52" spans="1:30" ht="15" customHeight="1" x14ac:dyDescent="0.15">
      <c r="A52" s="398" t="s">
        <v>160</v>
      </c>
      <c r="B52" s="411" t="s">
        <v>4</v>
      </c>
      <c r="C52" s="41" t="s">
        <v>5</v>
      </c>
      <c r="D52" s="42"/>
      <c r="E52" s="42"/>
      <c r="F52" s="42"/>
      <c r="G52" s="42"/>
      <c r="H52" s="42"/>
      <c r="I52" s="42"/>
      <c r="J52" s="42"/>
      <c r="K52" s="332"/>
      <c r="L52" s="42"/>
      <c r="M52" s="220"/>
      <c r="N52" s="43"/>
      <c r="O52" s="41" t="s">
        <v>5</v>
      </c>
      <c r="P52" s="46"/>
      <c r="Q52" s="30"/>
      <c r="R52" s="42"/>
      <c r="S52" s="42"/>
      <c r="T52" s="42"/>
      <c r="U52" s="42"/>
      <c r="V52" s="44"/>
      <c r="W52" s="45"/>
      <c r="X52" s="46"/>
      <c r="AA52" s="46"/>
      <c r="AC52" s="46"/>
    </row>
    <row r="53" spans="1:30" s="51" customFormat="1" ht="45.75" customHeight="1" x14ac:dyDescent="0.15">
      <c r="A53" s="399"/>
      <c r="B53" s="412"/>
      <c r="C53" s="384" t="s">
        <v>1</v>
      </c>
      <c r="D53" s="130" t="s">
        <v>173</v>
      </c>
      <c r="E53" s="164" t="s">
        <v>8</v>
      </c>
      <c r="F53" s="164" t="s">
        <v>175</v>
      </c>
      <c r="G53" s="164" t="s">
        <v>8</v>
      </c>
      <c r="H53" s="130" t="s">
        <v>238</v>
      </c>
      <c r="I53" s="162" t="s">
        <v>62</v>
      </c>
      <c r="J53" s="162" t="s">
        <v>0</v>
      </c>
      <c r="K53" s="333" t="s">
        <v>169</v>
      </c>
      <c r="L53" s="162" t="s">
        <v>164</v>
      </c>
      <c r="M53" s="166"/>
      <c r="N53" s="48"/>
      <c r="O53" s="226" t="s">
        <v>1</v>
      </c>
      <c r="P53" s="130" t="s">
        <v>173</v>
      </c>
      <c r="Q53" s="330" t="s">
        <v>191</v>
      </c>
      <c r="R53" s="164" t="s">
        <v>167</v>
      </c>
      <c r="S53" s="162" t="s">
        <v>62</v>
      </c>
      <c r="T53" s="162" t="s">
        <v>0</v>
      </c>
      <c r="U53" s="162" t="s">
        <v>169</v>
      </c>
      <c r="V53" s="162" t="s">
        <v>237</v>
      </c>
      <c r="W53" s="166"/>
      <c r="X53" s="50"/>
      <c r="AA53" s="50"/>
      <c r="AC53" s="50"/>
    </row>
    <row r="54" spans="1:30" s="51" customFormat="1" ht="15" customHeight="1" thickBot="1" x14ac:dyDescent="0.2">
      <c r="A54" s="400"/>
      <c r="B54" s="413"/>
      <c r="C54" s="385"/>
      <c r="D54" s="168" t="s">
        <v>198</v>
      </c>
      <c r="E54" s="168"/>
      <c r="F54" s="168" t="s">
        <v>199</v>
      </c>
      <c r="G54" s="168"/>
      <c r="H54" s="168" t="s">
        <v>240</v>
      </c>
      <c r="I54" s="169" t="s">
        <v>201</v>
      </c>
      <c r="J54" s="169" t="s">
        <v>202</v>
      </c>
      <c r="K54" s="169" t="s">
        <v>241</v>
      </c>
      <c r="L54" s="169" t="s">
        <v>242</v>
      </c>
      <c r="M54" s="171" t="s">
        <v>243</v>
      </c>
      <c r="N54" s="48"/>
      <c r="O54" s="227"/>
      <c r="P54" s="172" t="s">
        <v>234</v>
      </c>
      <c r="Q54" s="168" t="s">
        <v>239</v>
      </c>
      <c r="R54" s="168" t="s">
        <v>33</v>
      </c>
      <c r="S54" s="169" t="s">
        <v>34</v>
      </c>
      <c r="T54" s="169" t="s">
        <v>35</v>
      </c>
      <c r="U54" s="169" t="s">
        <v>36</v>
      </c>
      <c r="V54" s="169" t="s">
        <v>37</v>
      </c>
      <c r="W54" s="171" t="s">
        <v>230</v>
      </c>
      <c r="X54" s="50"/>
      <c r="AA54" s="50"/>
      <c r="AC54" s="50"/>
    </row>
    <row r="55" spans="1:30" s="62" customFormat="1" ht="15" customHeight="1" x14ac:dyDescent="0.15">
      <c r="A55" s="264"/>
      <c r="B55" s="265"/>
      <c r="C55" s="255"/>
      <c r="D55" s="284"/>
      <c r="E55" s="215" t="str">
        <f>IF($C55="","",VLOOKUP($C55,原単位シート!$B$21:$C$34,2,FALSE))</f>
        <v/>
      </c>
      <c r="F55" s="216" t="str">
        <f>IF($C55="","",VLOOKUP($C55,原単位シート!$B$4:$G$18,4,FALSE))</f>
        <v/>
      </c>
      <c r="G55" s="215" t="str">
        <f>IF($C55="","",VLOOKUP($C55,原単位シート!$B$4:$G$18,5,FALSE))</f>
        <v/>
      </c>
      <c r="H55" s="216" t="str">
        <f t="shared" ref="H55:H62" si="6">IF(B55="","",D55*F55)</f>
        <v/>
      </c>
      <c r="I55" s="286"/>
      <c r="J55" s="287"/>
      <c r="K55" s="217" t="str">
        <f>IF(I55="","",H55*J55)</f>
        <v/>
      </c>
      <c r="L55" s="217" t="str">
        <f>IF(I55="","",I55*J55)</f>
        <v/>
      </c>
      <c r="M55" s="218" t="str">
        <f t="shared" ref="M55:M62" si="7">IF(I55="","",K55/L55)</f>
        <v/>
      </c>
      <c r="N55" s="58"/>
      <c r="O55" s="408"/>
      <c r="P55" s="343"/>
      <c r="Q55" s="403" t="str">
        <f>IF(O55="","",VLOOKUP(O55,原単位シート!B4:E15,4,FALSE))</f>
        <v/>
      </c>
      <c r="R55" s="59" t="str">
        <f>IF(B55="","",P55*Q$55)</f>
        <v/>
      </c>
      <c r="S55" s="289"/>
      <c r="T55" s="287"/>
      <c r="U55" s="217" t="str">
        <f t="shared" ref="U55:U62" si="8">IF(S55="","",R55*T55)</f>
        <v/>
      </c>
      <c r="V55" s="217" t="str">
        <f t="shared" ref="V55:V62" si="9">IF(S55="","",S55*T55)</f>
        <v/>
      </c>
      <c r="W55" s="218" t="str">
        <f t="shared" ref="W55:W58" si="10">IF(T55="","",U55/V55)</f>
        <v/>
      </c>
      <c r="X55" s="61"/>
      <c r="AA55" s="63"/>
      <c r="AC55" s="63"/>
    </row>
    <row r="56" spans="1:30" s="62" customFormat="1" ht="15" customHeight="1" x14ac:dyDescent="0.15">
      <c r="A56" s="266"/>
      <c r="B56" s="258"/>
      <c r="C56" s="257"/>
      <c r="D56" s="285"/>
      <c r="E56" s="55" t="str">
        <f>IF($C56="","",VLOOKUP($C56,原単位シート!$B$21:$C$34,2,FALSE))</f>
        <v/>
      </c>
      <c r="F56" s="56" t="str">
        <f>IF($C56="","",VLOOKUP($C56,原単位シート!$B$4:$G$18,4,FALSE))</f>
        <v/>
      </c>
      <c r="G56" s="55" t="str">
        <f>IF($C56="","",VLOOKUP($C56,原単位シート!$B$4:$G$18,5,FALSE))</f>
        <v/>
      </c>
      <c r="H56" s="56" t="str">
        <f t="shared" si="6"/>
        <v/>
      </c>
      <c r="I56" s="279"/>
      <c r="J56" s="276"/>
      <c r="K56" s="57" t="str">
        <f t="shared" ref="K56:K58" si="11">IF(I56="","",H56*J56)</f>
        <v/>
      </c>
      <c r="L56" s="65" t="str">
        <f t="shared" ref="L56:L62" si="12">IF(I56="","",I56*J56)</f>
        <v/>
      </c>
      <c r="M56" s="114" t="str">
        <f t="shared" si="7"/>
        <v/>
      </c>
      <c r="N56" s="69"/>
      <c r="O56" s="409"/>
      <c r="P56" s="344"/>
      <c r="Q56" s="404"/>
      <c r="R56" s="59" t="str">
        <f>IF(B56="","",P56*Q$55)</f>
        <v/>
      </c>
      <c r="S56" s="275"/>
      <c r="T56" s="276"/>
      <c r="U56" s="65" t="str">
        <f t="shared" si="8"/>
        <v/>
      </c>
      <c r="V56" s="65" t="str">
        <f t="shared" si="9"/>
        <v/>
      </c>
      <c r="W56" s="114" t="str">
        <f t="shared" si="10"/>
        <v/>
      </c>
      <c r="X56" s="61"/>
      <c r="AA56" s="63"/>
      <c r="AC56" s="63"/>
    </row>
    <row r="57" spans="1:30" s="62" customFormat="1" ht="15" customHeight="1" x14ac:dyDescent="0.15">
      <c r="A57" s="266"/>
      <c r="B57" s="258"/>
      <c r="C57" s="257"/>
      <c r="D57" s="285"/>
      <c r="E57" s="55" t="str">
        <f>IF($C57="","",VLOOKUP($C57,原単位シート!$B$21:$C$34,2,FALSE))</f>
        <v/>
      </c>
      <c r="F57" s="56" t="str">
        <f>IF($C57="","",VLOOKUP($C57,原単位シート!$B$4:$G$18,4,FALSE))</f>
        <v/>
      </c>
      <c r="G57" s="55" t="str">
        <f>IF($C57="","",VLOOKUP($C57,原単位シート!$B$4:$G$18,5,FALSE))</f>
        <v/>
      </c>
      <c r="H57" s="68" t="str">
        <f t="shared" si="6"/>
        <v/>
      </c>
      <c r="I57" s="279"/>
      <c r="J57" s="276"/>
      <c r="K57" s="65" t="str">
        <f t="shared" si="11"/>
        <v/>
      </c>
      <c r="L57" s="65" t="str">
        <f t="shared" si="12"/>
        <v/>
      </c>
      <c r="M57" s="115" t="str">
        <f t="shared" si="7"/>
        <v/>
      </c>
      <c r="N57" s="69"/>
      <c r="O57" s="409"/>
      <c r="P57" s="344"/>
      <c r="Q57" s="404"/>
      <c r="R57" s="59" t="str">
        <f>IF(B57="","",P57*Q$55)</f>
        <v/>
      </c>
      <c r="S57" s="275"/>
      <c r="T57" s="276"/>
      <c r="U57" s="65" t="str">
        <f t="shared" si="8"/>
        <v/>
      </c>
      <c r="V57" s="65" t="str">
        <f t="shared" si="9"/>
        <v/>
      </c>
      <c r="W57" s="114" t="str">
        <f t="shared" si="10"/>
        <v/>
      </c>
      <c r="X57" s="61"/>
      <c r="AA57" s="63"/>
      <c r="AC57" s="63"/>
    </row>
    <row r="58" spans="1:30" s="62" customFormat="1" ht="15" customHeight="1" x14ac:dyDescent="0.15">
      <c r="A58" s="266"/>
      <c r="B58" s="258"/>
      <c r="C58" s="263"/>
      <c r="D58" s="285"/>
      <c r="E58" s="55" t="str">
        <f>IF($C58="","",VLOOKUP($C58,原単位シート!$B$21:$C$34,2,FALSE))</f>
        <v/>
      </c>
      <c r="F58" s="221" t="str">
        <f>IF($C58="","",VLOOKUP($C58,原単位シート!$B$4:$G$18,4,FALSE))</f>
        <v/>
      </c>
      <c r="G58" s="55" t="str">
        <f>IF($C58="","",VLOOKUP($C58,原単位シート!$B$4:$G$18,5,FALSE))</f>
        <v/>
      </c>
      <c r="H58" s="107" t="str">
        <f t="shared" si="6"/>
        <v/>
      </c>
      <c r="I58" s="279"/>
      <c r="J58" s="276"/>
      <c r="K58" s="65" t="str">
        <f t="shared" si="11"/>
        <v/>
      </c>
      <c r="L58" s="65" t="str">
        <f t="shared" si="12"/>
        <v/>
      </c>
      <c r="M58" s="115" t="str">
        <f t="shared" si="7"/>
        <v/>
      </c>
      <c r="N58" s="69"/>
      <c r="O58" s="409"/>
      <c r="P58" s="344"/>
      <c r="Q58" s="404"/>
      <c r="R58" s="59" t="str">
        <f>IF(B58="","",P58*Q$55)</f>
        <v/>
      </c>
      <c r="S58" s="275"/>
      <c r="T58" s="276"/>
      <c r="U58" s="65" t="str">
        <f t="shared" si="8"/>
        <v/>
      </c>
      <c r="V58" s="65" t="str">
        <f t="shared" si="9"/>
        <v/>
      </c>
      <c r="W58" s="114" t="str">
        <f t="shared" si="10"/>
        <v/>
      </c>
      <c r="X58" s="61"/>
      <c r="AA58" s="63"/>
      <c r="AC58" s="63"/>
    </row>
    <row r="59" spans="1:30" s="62" customFormat="1" ht="15" customHeight="1" x14ac:dyDescent="0.15">
      <c r="A59" s="266"/>
      <c r="B59" s="258"/>
      <c r="C59" s="263"/>
      <c r="D59" s="342"/>
      <c r="E59" s="212" t="str">
        <f>IF($C59="","",VLOOKUP($C59,原単位シート!$B$21:$C$34,2,FALSE))</f>
        <v/>
      </c>
      <c r="F59" s="106" t="str">
        <f>IF($C59="","",VLOOKUP($C59,原単位シート!$B$4:$G$18,4,FALSE))</f>
        <v/>
      </c>
      <c r="G59" s="212" t="str">
        <f>IF($C59="","",VLOOKUP($C59,原単位シート!$B$4:$G$18,5,FALSE))</f>
        <v/>
      </c>
      <c r="H59" s="107" t="str">
        <f t="shared" si="6"/>
        <v/>
      </c>
      <c r="I59" s="273"/>
      <c r="J59" s="274"/>
      <c r="K59" s="57" t="str">
        <f>IF(I59="","",H59*J59)</f>
        <v/>
      </c>
      <c r="L59" s="57" t="str">
        <f t="shared" ref="L59:L60" si="13">IF(I59="","",I59*J59)</f>
        <v/>
      </c>
      <c r="M59" s="60" t="str">
        <f t="shared" ref="M59:M60" si="14">IF(I59="","",K59/L59)</f>
        <v/>
      </c>
      <c r="N59" s="69"/>
      <c r="O59" s="409"/>
      <c r="P59" s="345"/>
      <c r="Q59" s="404"/>
      <c r="R59" s="59" t="str">
        <f t="shared" ref="R59:R62" si="15">IF(B59="","",P59*Q$55)</f>
        <v/>
      </c>
      <c r="S59" s="288"/>
      <c r="T59" s="274"/>
      <c r="U59" s="57" t="str">
        <f t="shared" ref="U59:U60" si="16">IF(S59="","",R59*T59)</f>
        <v/>
      </c>
      <c r="V59" s="57" t="str">
        <f t="shared" si="9"/>
        <v/>
      </c>
      <c r="W59" s="60" t="str">
        <f>IF(T59="","",U59/V59)</f>
        <v/>
      </c>
      <c r="X59" s="61"/>
      <c r="AA59" s="63"/>
      <c r="AC59" s="63"/>
    </row>
    <row r="60" spans="1:30" s="62" customFormat="1" ht="15" customHeight="1" x14ac:dyDescent="0.15">
      <c r="A60" s="266"/>
      <c r="B60" s="258"/>
      <c r="C60" s="257"/>
      <c r="D60" s="285"/>
      <c r="E60" s="55" t="str">
        <f>IF($C60="","",VLOOKUP($C60,原単位シート!$B$21:$C$34,2,FALSE))</f>
        <v/>
      </c>
      <c r="F60" s="210" t="str">
        <f>IF($C60="","",VLOOKUP($C60,原単位シート!$B$4:$G$18,4,FALSE))</f>
        <v/>
      </c>
      <c r="G60" s="55" t="str">
        <f>IF($C60="","",VLOOKUP($C60,原単位シート!$B$4:$G$18,5,FALSE))</f>
        <v/>
      </c>
      <c r="H60" s="68" t="str">
        <f t="shared" si="6"/>
        <v/>
      </c>
      <c r="I60" s="279"/>
      <c r="J60" s="276"/>
      <c r="K60" s="65" t="str">
        <f t="shared" ref="K60:K62" si="17">IF(I60="","",H60*J60)</f>
        <v/>
      </c>
      <c r="L60" s="65" t="str">
        <f t="shared" si="13"/>
        <v/>
      </c>
      <c r="M60" s="114" t="str">
        <f t="shared" si="14"/>
        <v/>
      </c>
      <c r="N60" s="69"/>
      <c r="O60" s="409"/>
      <c r="P60" s="345"/>
      <c r="Q60" s="404"/>
      <c r="R60" s="59" t="str">
        <f>IF(B60="","",P60*Q$55)</f>
        <v/>
      </c>
      <c r="S60" s="288"/>
      <c r="T60" s="274"/>
      <c r="U60" s="65" t="str">
        <f t="shared" si="16"/>
        <v/>
      </c>
      <c r="V60" s="65" t="str">
        <f t="shared" si="9"/>
        <v/>
      </c>
      <c r="W60" s="114" t="str">
        <f>IF(T60="","",U60/V60)</f>
        <v/>
      </c>
      <c r="X60" s="61"/>
      <c r="AA60" s="63"/>
      <c r="AC60" s="63"/>
    </row>
    <row r="61" spans="1:30" s="62" customFormat="1" ht="15" customHeight="1" x14ac:dyDescent="0.15">
      <c r="A61" s="266"/>
      <c r="B61" s="258"/>
      <c r="C61" s="257"/>
      <c r="D61" s="285"/>
      <c r="E61" s="55" t="str">
        <f>IF($C61="","",VLOOKUP($C61,原単位シート!$B$21:$C$34,2,FALSE))</f>
        <v/>
      </c>
      <c r="F61" s="210" t="str">
        <f>IF($C61="","",VLOOKUP($C61,原単位シート!$B$4:$G$18,4,FALSE))</f>
        <v/>
      </c>
      <c r="G61" s="55" t="str">
        <f>IF($C61="","",VLOOKUP($C61,原単位シート!$B$4:$G$18,5,FALSE))</f>
        <v/>
      </c>
      <c r="H61" s="68" t="str">
        <f t="shared" si="6"/>
        <v/>
      </c>
      <c r="I61" s="279"/>
      <c r="J61" s="276"/>
      <c r="K61" s="65" t="str">
        <f t="shared" si="17"/>
        <v/>
      </c>
      <c r="L61" s="65" t="str">
        <f t="shared" si="12"/>
        <v/>
      </c>
      <c r="M61" s="114" t="str">
        <f t="shared" si="7"/>
        <v/>
      </c>
      <c r="N61" s="69"/>
      <c r="O61" s="409"/>
      <c r="P61" s="345"/>
      <c r="Q61" s="404"/>
      <c r="R61" s="59" t="str">
        <f>IF(B61="","",P61*Q$55)</f>
        <v/>
      </c>
      <c r="S61" s="288"/>
      <c r="T61" s="274"/>
      <c r="U61" s="65" t="str">
        <f t="shared" si="8"/>
        <v/>
      </c>
      <c r="V61" s="65" t="str">
        <f t="shared" si="9"/>
        <v/>
      </c>
      <c r="W61" s="114" t="str">
        <f>IF(T61="","",U61/V61)</f>
        <v/>
      </c>
      <c r="X61" s="61"/>
      <c r="AA61" s="63"/>
      <c r="AC61" s="63"/>
    </row>
    <row r="62" spans="1:30" s="62" customFormat="1" ht="15" customHeight="1" thickBot="1" x14ac:dyDescent="0.2">
      <c r="A62" s="267"/>
      <c r="B62" s="261"/>
      <c r="C62" s="260"/>
      <c r="D62" s="272"/>
      <c r="E62" s="70" t="str">
        <f>IF($C62="","",VLOOKUP($C62,原単位シート!$B$21:$C$34,2,FALSE))</f>
        <v/>
      </c>
      <c r="F62" s="222" t="str">
        <f>IF($C62="","",VLOOKUP($C62,原単位シート!$B$4:$G$18,4,FALSE))</f>
        <v/>
      </c>
      <c r="G62" s="70" t="str">
        <f>IF($C62="","",VLOOKUP($C62,原単位シート!$B$4:$G$18,5,FALSE))</f>
        <v/>
      </c>
      <c r="H62" s="234" t="str">
        <f t="shared" si="6"/>
        <v/>
      </c>
      <c r="I62" s="280"/>
      <c r="J62" s="278"/>
      <c r="K62" s="73" t="str">
        <f t="shared" si="17"/>
        <v/>
      </c>
      <c r="L62" s="73" t="str">
        <f t="shared" si="12"/>
        <v/>
      </c>
      <c r="M62" s="74" t="str">
        <f t="shared" si="7"/>
        <v/>
      </c>
      <c r="N62" s="69"/>
      <c r="O62" s="410"/>
      <c r="P62" s="346"/>
      <c r="Q62" s="405"/>
      <c r="R62" s="75" t="str">
        <f t="shared" si="15"/>
        <v/>
      </c>
      <c r="S62" s="277"/>
      <c r="T62" s="278"/>
      <c r="U62" s="73" t="str">
        <f t="shared" si="8"/>
        <v/>
      </c>
      <c r="V62" s="73" t="str">
        <f t="shared" si="9"/>
        <v/>
      </c>
      <c r="W62" s="74" t="str">
        <f t="shared" ref="W62" si="18">IF(T62="","",U62/V62)</f>
        <v/>
      </c>
      <c r="X62" s="61"/>
      <c r="AA62" s="63"/>
      <c r="AC62" s="63"/>
    </row>
    <row r="63" spans="1:30" s="62" customFormat="1" ht="15" customHeight="1" thickTop="1" thickBot="1" x14ac:dyDescent="0.2">
      <c r="A63" s="392" t="s">
        <v>2</v>
      </c>
      <c r="B63" s="393"/>
      <c r="C63" s="77" t="s">
        <v>235</v>
      </c>
      <c r="D63" s="78" t="s">
        <v>235</v>
      </c>
      <c r="E63" s="78" t="s">
        <v>235</v>
      </c>
      <c r="F63" s="213" t="s">
        <v>235</v>
      </c>
      <c r="G63" s="213" t="s">
        <v>235</v>
      </c>
      <c r="H63" s="80">
        <f>SUM(H55:H62)</f>
        <v>0</v>
      </c>
      <c r="I63" s="323" t="s">
        <v>39</v>
      </c>
      <c r="J63" s="82">
        <f>SUM(J55:J62)</f>
        <v>0</v>
      </c>
      <c r="K63" s="83">
        <f>SUM(K55:K62)</f>
        <v>0</v>
      </c>
      <c r="L63" s="83">
        <f>SUM(L55:L62)</f>
        <v>0</v>
      </c>
      <c r="M63" s="86" t="str">
        <f>IF(K63=0,"",K63/L63)</f>
        <v/>
      </c>
      <c r="N63" s="85"/>
      <c r="O63" s="77" t="s">
        <v>39</v>
      </c>
      <c r="P63" s="232"/>
      <c r="Q63" s="232" t="s">
        <v>39</v>
      </c>
      <c r="R63" s="80">
        <f>SUM(R55:R62)</f>
        <v>0</v>
      </c>
      <c r="S63" s="231" t="s">
        <v>39</v>
      </c>
      <c r="T63" s="82">
        <f>SUM(T55:T62)</f>
        <v>0</v>
      </c>
      <c r="U63" s="83">
        <f>SUM(U55:U62)</f>
        <v>0</v>
      </c>
      <c r="V63" s="83">
        <f>SUM(V55:V62)</f>
        <v>0</v>
      </c>
      <c r="W63" s="86" t="str">
        <f>IF(U63=0,"",U63/V63)</f>
        <v/>
      </c>
      <c r="X63" s="87"/>
      <c r="AA63" s="63"/>
      <c r="AC63" s="63"/>
    </row>
    <row r="64" spans="1:30" ht="15" customHeight="1" x14ac:dyDescent="0.15">
      <c r="A64" s="27" t="s">
        <v>63</v>
      </c>
      <c r="L64" s="88"/>
      <c r="M64" s="88" t="s">
        <v>40</v>
      </c>
      <c r="V64" s="88"/>
      <c r="W64" s="88" t="s">
        <v>50</v>
      </c>
      <c r="AB64" s="89"/>
      <c r="AD64" s="89"/>
    </row>
    <row r="65" spans="1:32" ht="15" customHeight="1" x14ac:dyDescent="0.15">
      <c r="A65" s="27" t="s">
        <v>52</v>
      </c>
    </row>
    <row r="66" spans="1:32" ht="15" customHeight="1" thickBot="1" x14ac:dyDescent="0.2"/>
    <row r="67" spans="1:32" ht="15" customHeight="1" x14ac:dyDescent="0.15">
      <c r="A67" s="394" t="s">
        <v>3</v>
      </c>
      <c r="B67" s="395"/>
      <c r="C67" s="91"/>
      <c r="D67" s="92"/>
      <c r="E67" s="93" t="s">
        <v>172</v>
      </c>
      <c r="F67" s="93"/>
      <c r="G67" s="93"/>
      <c r="H67" s="378" t="s">
        <v>41</v>
      </c>
      <c r="I67" s="378" t="s">
        <v>42</v>
      </c>
      <c r="J67" s="382" t="str">
        <f>IF(M63="","",ROUND((M63-W63)/M63,3))</f>
        <v/>
      </c>
      <c r="K67" s="378" t="s">
        <v>43</v>
      </c>
      <c r="L67" s="380">
        <v>0.05</v>
      </c>
    </row>
    <row r="68" spans="1:32" ht="15" customHeight="1" thickBot="1" x14ac:dyDescent="0.2">
      <c r="A68" s="396"/>
      <c r="B68" s="397"/>
      <c r="C68" s="94"/>
      <c r="D68" s="95"/>
      <c r="E68" s="96" t="s">
        <v>44</v>
      </c>
      <c r="F68" s="96"/>
      <c r="G68" s="96"/>
      <c r="H68" s="379"/>
      <c r="I68" s="379"/>
      <c r="J68" s="383"/>
      <c r="K68" s="379"/>
      <c r="L68" s="381"/>
    </row>
    <row r="69" spans="1:32" ht="15" customHeight="1" x14ac:dyDescent="0.15"/>
    <row r="70" spans="1:32" ht="15" customHeight="1" x14ac:dyDescent="0.15"/>
    <row r="71" spans="1:32" ht="15" customHeight="1" x14ac:dyDescent="0.15">
      <c r="AE71" s="30"/>
      <c r="AF71" s="30"/>
    </row>
    <row r="72" spans="1:32" ht="15" customHeight="1" x14ac:dyDescent="0.15">
      <c r="AE72" s="30"/>
      <c r="AF72" s="30"/>
    </row>
    <row r="73" spans="1:32" ht="15" customHeight="1" x14ac:dyDescent="0.15">
      <c r="AE73" s="30"/>
      <c r="AF73" s="30"/>
    </row>
    <row r="74" spans="1:32" ht="15" customHeight="1" x14ac:dyDescent="0.15"/>
    <row r="75" spans="1:32" ht="15" customHeight="1" x14ac:dyDescent="0.15"/>
    <row r="76" spans="1:32" ht="15" customHeight="1" x14ac:dyDescent="0.15"/>
    <row r="77" spans="1:32" ht="15" customHeight="1" x14ac:dyDescent="0.15"/>
    <row r="78" spans="1:32" ht="15" customHeight="1" x14ac:dyDescent="0.15"/>
    <row r="79" spans="1:32" ht="15" customHeight="1" x14ac:dyDescent="0.15"/>
  </sheetData>
  <mergeCells count="36">
    <mergeCell ref="B34:B36"/>
    <mergeCell ref="A34:A36"/>
    <mergeCell ref="C35:C36"/>
    <mergeCell ref="L67:L68"/>
    <mergeCell ref="A52:A54"/>
    <mergeCell ref="A39:B39"/>
    <mergeCell ref="H43:H44"/>
    <mergeCell ref="K67:K68"/>
    <mergeCell ref="C53:C54"/>
    <mergeCell ref="H67:H68"/>
    <mergeCell ref="I67:I68"/>
    <mergeCell ref="K43:K44"/>
    <mergeCell ref="A67:B68"/>
    <mergeCell ref="J67:J68"/>
    <mergeCell ref="A63:B63"/>
    <mergeCell ref="B52:B54"/>
    <mergeCell ref="L43:L44"/>
    <mergeCell ref="Q37:Q38"/>
    <mergeCell ref="Q55:Q62"/>
    <mergeCell ref="A43:B44"/>
    <mergeCell ref="I43:I44"/>
    <mergeCell ref="J43:J44"/>
    <mergeCell ref="O55:O62"/>
    <mergeCell ref="O37:O38"/>
    <mergeCell ref="B15:B17"/>
    <mergeCell ref="I25:I26"/>
    <mergeCell ref="H25:H26"/>
    <mergeCell ref="A22:B22"/>
    <mergeCell ref="A25:B26"/>
    <mergeCell ref="A15:A17"/>
    <mergeCell ref="Q18:Q21"/>
    <mergeCell ref="K25:K26"/>
    <mergeCell ref="L25:L26"/>
    <mergeCell ref="J25:J26"/>
    <mergeCell ref="C16:C17"/>
    <mergeCell ref="O18:O21"/>
  </mergeCells>
  <phoneticPr fontId="5"/>
  <dataValidations count="5">
    <dataValidation type="list" allowBlank="1" showInputMessage="1" showErrorMessage="1" sqref="C37:C38 O18:O21 O37:O38 O55:O62 C55:C62 C18:C21">
      <formula1>燃料種</formula1>
    </dataValidation>
    <dataValidation type="list" allowBlank="1" showInputMessage="1" showErrorMessage="1" sqref="B18:B21">
      <formula1>"－,蒸気ボイラ(炉筒煙管),蒸気ボイラ(水管),蒸気ボイラ(貫流2.0t/ｈ以上),蒸気ボイラ(貫流0.5t/h以上2.0t/h未満),蒸気ボイラ(貫流0.5t/h未満),温水ボイラ,熱媒ボイラ"</formula1>
    </dataValidation>
    <dataValidation type="list" allowBlank="1" showInputMessage="1" showErrorMessage="1" sqref="B62">
      <formula1>"吸収式冷温水器(冷房能力352kW未満),吸収式冷温水器(冷房能力352kW以上,GHP,　,"</formula1>
    </dataValidation>
    <dataValidation type="list" allowBlank="1" showInputMessage="1" showErrorMessage="1" sqref="A55:A62 A18:A21 A37:A38">
      <formula1>"新設,更新,　,"</formula1>
    </dataValidation>
    <dataValidation type="list" allowBlank="1" showInputMessage="1" showErrorMessage="1" sqref="B55:B61">
      <formula1>"吸収式冷温水器(冷房能力352kW未満),吸収式冷温水器(冷房能力352kW以上,GHP,　,"</formula1>
    </dataValidation>
  </dataValidations>
  <pageMargins left="0.98425196850393704" right="0.39370078740157483" top="0.39370078740157483" bottom="0.19685039370078741" header="0" footer="0.39370078740157483"/>
  <pageSetup paperSize="8" scale="64" firstPageNumber="33" orientation="landscape" useFirstPageNumber="1" horizontalDpi="400" r:id="rId1"/>
  <headerFooter scaleWithDoc="0"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53"/>
  <sheetViews>
    <sheetView view="pageBreakPreview" zoomScaleNormal="100" zoomScaleSheetLayoutView="100" zoomScalePageLayoutView="85" workbookViewId="0">
      <selection activeCell="AG14" sqref="AG14:AO14"/>
    </sheetView>
  </sheetViews>
  <sheetFormatPr defaultRowHeight="15.75" x14ac:dyDescent="0.15"/>
  <cols>
    <col min="1" max="32" width="2" style="177" customWidth="1"/>
    <col min="33" max="38" width="2" style="118" customWidth="1"/>
    <col min="39" max="39" width="2.75" style="118" customWidth="1"/>
    <col min="40" max="41" width="2" style="118" customWidth="1"/>
    <col min="42" max="43" width="2" style="177" customWidth="1"/>
    <col min="44" max="44" width="9" style="118"/>
    <col min="45" max="45" width="10.625" style="118" customWidth="1"/>
    <col min="46" max="16384" width="9" style="118"/>
  </cols>
  <sheetData>
    <row r="1" spans="1:256" x14ac:dyDescent="0.15">
      <c r="A1" s="27" t="s">
        <v>364</v>
      </c>
    </row>
    <row r="2" spans="1:256" s="120" customFormat="1" ht="19.5" customHeight="1" x14ac:dyDescent="0.15">
      <c r="A2" s="292" t="s">
        <v>330</v>
      </c>
      <c r="B2" s="292"/>
      <c r="C2" s="292"/>
      <c r="D2" s="292"/>
      <c r="E2" s="292"/>
      <c r="F2" s="292"/>
      <c r="G2" s="292"/>
      <c r="H2" s="292"/>
      <c r="I2" s="292"/>
      <c r="J2" s="292"/>
      <c r="K2" s="292"/>
      <c r="L2" s="292"/>
      <c r="M2" s="292"/>
      <c r="N2" s="292"/>
      <c r="O2" s="292"/>
      <c r="P2" s="292"/>
      <c r="Q2" s="292"/>
      <c r="R2" s="292"/>
      <c r="S2" s="292"/>
      <c r="T2" s="292"/>
      <c r="U2" s="292"/>
      <c r="V2" s="292"/>
      <c r="W2" s="292"/>
      <c r="X2" s="292"/>
      <c r="Y2" s="292"/>
      <c r="Z2" s="292"/>
      <c r="AA2" s="292"/>
      <c r="AB2" s="292"/>
      <c r="AC2" s="292"/>
      <c r="AD2" s="292"/>
      <c r="AE2" s="292"/>
      <c r="AF2" s="292"/>
      <c r="AG2" s="119"/>
      <c r="AH2" s="119"/>
      <c r="AI2" s="119"/>
      <c r="AJ2" s="119"/>
      <c r="AK2" s="119"/>
      <c r="AL2" s="119"/>
      <c r="AM2" s="119"/>
      <c r="AN2" s="119"/>
      <c r="AO2" s="119"/>
      <c r="AP2" s="292"/>
      <c r="AQ2" s="292"/>
    </row>
    <row r="3" spans="1:256" s="120" customFormat="1" ht="19.5" customHeight="1" x14ac:dyDescent="0.15">
      <c r="A3" s="292"/>
      <c r="B3" s="294" t="s">
        <v>244</v>
      </c>
      <c r="C3" s="295"/>
      <c r="D3" s="292"/>
      <c r="E3" s="292"/>
      <c r="F3" s="292"/>
      <c r="G3" s="292"/>
      <c r="H3" s="292"/>
      <c r="I3" s="297" t="s">
        <v>283</v>
      </c>
      <c r="J3" s="298"/>
      <c r="K3" s="298"/>
      <c r="L3" s="298"/>
      <c r="M3" s="298"/>
      <c r="N3" s="298"/>
      <c r="O3" s="298"/>
      <c r="P3" s="292"/>
      <c r="Q3" s="292"/>
      <c r="R3" s="292"/>
      <c r="S3" s="292"/>
      <c r="T3" s="292"/>
      <c r="U3" s="292"/>
      <c r="V3" s="292"/>
      <c r="W3" s="292"/>
      <c r="X3" s="292"/>
      <c r="Y3" s="292"/>
      <c r="Z3" s="292"/>
      <c r="AA3" s="292"/>
      <c r="AB3" s="292"/>
      <c r="AC3" s="292"/>
      <c r="AD3" s="292"/>
      <c r="AE3" s="292"/>
      <c r="AF3" s="292"/>
      <c r="AG3" s="119"/>
      <c r="AH3" s="119"/>
      <c r="AI3" s="119"/>
      <c r="AJ3" s="119"/>
      <c r="AK3" s="119"/>
      <c r="AL3" s="119"/>
      <c r="AM3" s="119"/>
      <c r="AN3" s="119"/>
      <c r="AO3" s="119"/>
      <c r="AP3" s="292"/>
      <c r="AQ3" s="292"/>
    </row>
    <row r="4" spans="1:256" s="120" customFormat="1" ht="19.5" customHeight="1" x14ac:dyDescent="0.15">
      <c r="A4" s="425" t="s">
        <v>192</v>
      </c>
      <c r="B4" s="426"/>
      <c r="C4" s="422" t="s">
        <v>231</v>
      </c>
      <c r="D4" s="423"/>
      <c r="E4" s="423"/>
      <c r="F4" s="423"/>
      <c r="G4" s="423"/>
      <c r="H4" s="423"/>
      <c r="I4" s="423"/>
      <c r="J4" s="423"/>
      <c r="K4" s="423"/>
      <c r="L4" s="423"/>
      <c r="M4" s="423"/>
      <c r="N4" s="423"/>
      <c r="O4" s="423"/>
      <c r="P4" s="423"/>
      <c r="Q4" s="423"/>
      <c r="R4" s="423"/>
      <c r="S4" s="423"/>
      <c r="T4" s="423"/>
      <c r="U4" s="423"/>
      <c r="V4" s="423"/>
      <c r="W4" s="423"/>
      <c r="X4" s="423"/>
      <c r="Y4" s="423"/>
      <c r="Z4" s="423"/>
      <c r="AA4" s="424"/>
      <c r="AB4" s="414" t="s">
        <v>294</v>
      </c>
      <c r="AC4" s="415"/>
      <c r="AD4" s="415"/>
      <c r="AE4" s="415"/>
      <c r="AF4" s="416"/>
      <c r="AG4" s="417">
        <v>630</v>
      </c>
      <c r="AH4" s="418"/>
      <c r="AI4" s="418"/>
      <c r="AJ4" s="418"/>
      <c r="AK4" s="418"/>
      <c r="AL4" s="418"/>
      <c r="AM4" s="418"/>
      <c r="AN4" s="418"/>
      <c r="AO4" s="419"/>
      <c r="AP4" s="420" t="s">
        <v>198</v>
      </c>
      <c r="AQ4" s="421"/>
      <c r="AR4" s="118"/>
      <c r="AS4" s="118"/>
    </row>
    <row r="5" spans="1:256" ht="18" customHeight="1" x14ac:dyDescent="0.15">
      <c r="A5" s="427"/>
      <c r="B5" s="428"/>
      <c r="C5" s="422" t="s">
        <v>119</v>
      </c>
      <c r="D5" s="423"/>
      <c r="E5" s="423"/>
      <c r="F5" s="423"/>
      <c r="G5" s="423"/>
      <c r="H5" s="423"/>
      <c r="I5" s="423"/>
      <c r="J5" s="423"/>
      <c r="K5" s="423"/>
      <c r="L5" s="423"/>
      <c r="M5" s="423"/>
      <c r="N5" s="423"/>
      <c r="O5" s="423"/>
      <c r="P5" s="423"/>
      <c r="Q5" s="423"/>
      <c r="R5" s="423"/>
      <c r="S5" s="423"/>
      <c r="T5" s="423"/>
      <c r="U5" s="423"/>
      <c r="V5" s="423"/>
      <c r="W5" s="423"/>
      <c r="X5" s="423"/>
      <c r="Y5" s="423"/>
      <c r="Z5" s="423"/>
      <c r="AA5" s="424"/>
      <c r="AB5" s="414" t="s">
        <v>294</v>
      </c>
      <c r="AC5" s="415"/>
      <c r="AD5" s="415"/>
      <c r="AE5" s="415"/>
      <c r="AF5" s="416"/>
      <c r="AG5" s="417">
        <v>0</v>
      </c>
      <c r="AH5" s="418"/>
      <c r="AI5" s="418"/>
      <c r="AJ5" s="418"/>
      <c r="AK5" s="418"/>
      <c r="AL5" s="418"/>
      <c r="AM5" s="418"/>
      <c r="AN5" s="418"/>
      <c r="AO5" s="419"/>
      <c r="AP5" s="420" t="s">
        <v>199</v>
      </c>
      <c r="AQ5" s="421"/>
    </row>
    <row r="6" spans="1:256" ht="18" customHeight="1" x14ac:dyDescent="0.15">
      <c r="A6" s="427"/>
      <c r="B6" s="428"/>
      <c r="C6" s="422" t="s">
        <v>120</v>
      </c>
      <c r="D6" s="423"/>
      <c r="E6" s="423"/>
      <c r="F6" s="423"/>
      <c r="G6" s="423"/>
      <c r="H6" s="423"/>
      <c r="I6" s="423"/>
      <c r="J6" s="423"/>
      <c r="K6" s="423"/>
      <c r="L6" s="423"/>
      <c r="M6" s="423"/>
      <c r="N6" s="423"/>
      <c r="O6" s="423"/>
      <c r="P6" s="423"/>
      <c r="Q6" s="423"/>
      <c r="R6" s="423"/>
      <c r="S6" s="423"/>
      <c r="T6" s="423"/>
      <c r="U6" s="423"/>
      <c r="V6" s="423"/>
      <c r="W6" s="423"/>
      <c r="X6" s="423"/>
      <c r="Y6" s="423"/>
      <c r="Z6" s="423"/>
      <c r="AA6" s="424"/>
      <c r="AB6" s="414" t="s">
        <v>294</v>
      </c>
      <c r="AC6" s="415"/>
      <c r="AD6" s="415"/>
      <c r="AE6" s="415"/>
      <c r="AF6" s="416"/>
      <c r="AG6" s="417">
        <v>556</v>
      </c>
      <c r="AH6" s="418"/>
      <c r="AI6" s="418"/>
      <c r="AJ6" s="418"/>
      <c r="AK6" s="418"/>
      <c r="AL6" s="418"/>
      <c r="AM6" s="418"/>
      <c r="AN6" s="418"/>
      <c r="AO6" s="419"/>
      <c r="AP6" s="420" t="s">
        <v>200</v>
      </c>
      <c r="AQ6" s="421"/>
    </row>
    <row r="7" spans="1:256" ht="18" customHeight="1" x14ac:dyDescent="0.15">
      <c r="A7" s="429"/>
      <c r="B7" s="430"/>
      <c r="C7" s="422" t="s">
        <v>121</v>
      </c>
      <c r="D7" s="423"/>
      <c r="E7" s="423"/>
      <c r="F7" s="423"/>
      <c r="G7" s="423"/>
      <c r="H7" s="423"/>
      <c r="I7" s="423"/>
      <c r="J7" s="423"/>
      <c r="K7" s="423"/>
      <c r="L7" s="423"/>
      <c r="M7" s="423"/>
      <c r="N7" s="423"/>
      <c r="O7" s="423"/>
      <c r="P7" s="423"/>
      <c r="Q7" s="423"/>
      <c r="R7" s="423"/>
      <c r="S7" s="423"/>
      <c r="T7" s="423"/>
      <c r="U7" s="423"/>
      <c r="V7" s="423"/>
      <c r="W7" s="423"/>
      <c r="X7" s="423"/>
      <c r="Y7" s="423"/>
      <c r="Z7" s="423"/>
      <c r="AA7" s="424"/>
      <c r="AB7" s="414" t="s">
        <v>294</v>
      </c>
      <c r="AC7" s="415"/>
      <c r="AD7" s="415"/>
      <c r="AE7" s="415"/>
      <c r="AF7" s="416"/>
      <c r="AG7" s="417">
        <v>2133</v>
      </c>
      <c r="AH7" s="418"/>
      <c r="AI7" s="418"/>
      <c r="AJ7" s="418"/>
      <c r="AK7" s="418"/>
      <c r="AL7" s="418"/>
      <c r="AM7" s="418"/>
      <c r="AN7" s="418"/>
      <c r="AO7" s="419"/>
      <c r="AP7" s="420" t="s">
        <v>201</v>
      </c>
      <c r="AQ7" s="421"/>
    </row>
    <row r="8" spans="1:256" ht="18" customHeight="1" x14ac:dyDescent="0.15">
      <c r="A8" s="425" t="s">
        <v>111</v>
      </c>
      <c r="B8" s="426"/>
      <c r="C8" s="456" t="s">
        <v>122</v>
      </c>
      <c r="D8" s="457"/>
      <c r="E8" s="422" t="s">
        <v>2</v>
      </c>
      <c r="F8" s="462"/>
      <c r="G8" s="462"/>
      <c r="H8" s="462"/>
      <c r="I8" s="462"/>
      <c r="J8" s="462"/>
      <c r="K8" s="462"/>
      <c r="L8" s="462"/>
      <c r="M8" s="462"/>
      <c r="N8" s="462"/>
      <c r="O8" s="462"/>
      <c r="P8" s="462"/>
      <c r="Q8" s="462"/>
      <c r="R8" s="462"/>
      <c r="S8" s="462"/>
      <c r="T8" s="462"/>
      <c r="U8" s="462"/>
      <c r="V8" s="462"/>
      <c r="W8" s="462"/>
      <c r="X8" s="462"/>
      <c r="Y8" s="462"/>
      <c r="Z8" s="462"/>
      <c r="AA8" s="482"/>
      <c r="AB8" s="448" t="s">
        <v>123</v>
      </c>
      <c r="AC8" s="449"/>
      <c r="AD8" s="449"/>
      <c r="AE8" s="449"/>
      <c r="AF8" s="450"/>
      <c r="AG8" s="451">
        <f>AG9+AG10+AG11</f>
        <v>2746.9940000000006</v>
      </c>
      <c r="AH8" s="452"/>
      <c r="AI8" s="452"/>
      <c r="AJ8" s="452"/>
      <c r="AK8" s="452"/>
      <c r="AL8" s="452"/>
      <c r="AM8" s="452"/>
      <c r="AN8" s="452"/>
      <c r="AO8" s="453"/>
      <c r="AP8" s="454" t="s">
        <v>202</v>
      </c>
      <c r="AQ8" s="455"/>
      <c r="AR8" s="177"/>
      <c r="AS8" s="177">
        <v>2747</v>
      </c>
    </row>
    <row r="9" spans="1:256" s="177" customFormat="1" ht="18" customHeight="1" x14ac:dyDescent="0.15">
      <c r="A9" s="427"/>
      <c r="B9" s="428"/>
      <c r="C9" s="458"/>
      <c r="D9" s="459"/>
      <c r="E9" s="463" t="s">
        <v>122</v>
      </c>
      <c r="F9" s="464"/>
      <c r="G9" s="464"/>
      <c r="H9" s="464"/>
      <c r="I9" s="464"/>
      <c r="J9" s="464"/>
      <c r="K9" s="464"/>
      <c r="L9" s="465"/>
      <c r="M9" s="434" t="s">
        <v>127</v>
      </c>
      <c r="N9" s="435"/>
      <c r="O9" s="435"/>
      <c r="P9" s="435"/>
      <c r="Q9" s="435"/>
      <c r="R9" s="435"/>
      <c r="S9" s="435"/>
      <c r="T9" s="435"/>
      <c r="U9" s="435"/>
      <c r="V9" s="435"/>
      <c r="W9" s="435"/>
      <c r="X9" s="435"/>
      <c r="Y9" s="435"/>
      <c r="Z9" s="435"/>
      <c r="AA9" s="436"/>
      <c r="AB9" s="414" t="s">
        <v>123</v>
      </c>
      <c r="AC9" s="415"/>
      <c r="AD9" s="415"/>
      <c r="AE9" s="415"/>
      <c r="AF9" s="416"/>
      <c r="AG9" s="417">
        <v>602.54999999999995</v>
      </c>
      <c r="AH9" s="418"/>
      <c r="AI9" s="418"/>
      <c r="AJ9" s="418"/>
      <c r="AK9" s="418"/>
      <c r="AL9" s="418"/>
      <c r="AM9" s="418"/>
      <c r="AN9" s="418"/>
      <c r="AO9" s="419"/>
      <c r="AP9" s="420" t="s">
        <v>203</v>
      </c>
      <c r="AQ9" s="421"/>
      <c r="AR9" s="118">
        <v>346.2</v>
      </c>
      <c r="AS9" s="118">
        <f>AS8*AR9/AR12</f>
        <v>602.55426724957238</v>
      </c>
    </row>
    <row r="10" spans="1:256" ht="18" customHeight="1" x14ac:dyDescent="0.15">
      <c r="A10" s="427"/>
      <c r="B10" s="428"/>
      <c r="C10" s="458"/>
      <c r="D10" s="459"/>
      <c r="E10" s="466"/>
      <c r="F10" s="467"/>
      <c r="G10" s="467"/>
      <c r="H10" s="467"/>
      <c r="I10" s="467"/>
      <c r="J10" s="467"/>
      <c r="K10" s="467"/>
      <c r="L10" s="468"/>
      <c r="M10" s="434" t="s">
        <v>128</v>
      </c>
      <c r="N10" s="435"/>
      <c r="O10" s="435"/>
      <c r="P10" s="435"/>
      <c r="Q10" s="435"/>
      <c r="R10" s="435"/>
      <c r="S10" s="435"/>
      <c r="T10" s="435"/>
      <c r="U10" s="435"/>
      <c r="V10" s="435"/>
      <c r="W10" s="435"/>
      <c r="X10" s="435"/>
      <c r="Y10" s="435"/>
      <c r="Z10" s="435"/>
      <c r="AA10" s="436"/>
      <c r="AB10" s="414" t="s">
        <v>123</v>
      </c>
      <c r="AC10" s="415"/>
      <c r="AD10" s="415"/>
      <c r="AE10" s="415"/>
      <c r="AF10" s="416"/>
      <c r="AG10" s="417">
        <v>2070.3000000000002</v>
      </c>
      <c r="AH10" s="418"/>
      <c r="AI10" s="418"/>
      <c r="AJ10" s="418"/>
      <c r="AK10" s="418"/>
      <c r="AL10" s="418"/>
      <c r="AM10" s="418"/>
      <c r="AN10" s="418"/>
      <c r="AO10" s="419"/>
      <c r="AP10" s="420" t="s">
        <v>204</v>
      </c>
      <c r="AQ10" s="421"/>
      <c r="AR10" s="118">
        <v>1189.5</v>
      </c>
      <c r="AS10" s="118">
        <f>AS8*AR10/AR12</f>
        <v>2070.3012735221441</v>
      </c>
    </row>
    <row r="11" spans="1:256" ht="18" customHeight="1" x14ac:dyDescent="0.15">
      <c r="A11" s="427"/>
      <c r="B11" s="428"/>
      <c r="C11" s="458"/>
      <c r="D11" s="459"/>
      <c r="E11" s="469"/>
      <c r="F11" s="470"/>
      <c r="G11" s="470"/>
      <c r="H11" s="470"/>
      <c r="I11" s="470"/>
      <c r="J11" s="470"/>
      <c r="K11" s="470"/>
      <c r="L11" s="471"/>
      <c r="M11" s="434" t="s">
        <v>129</v>
      </c>
      <c r="N11" s="435"/>
      <c r="O11" s="435"/>
      <c r="P11" s="435"/>
      <c r="Q11" s="435"/>
      <c r="R11" s="435"/>
      <c r="S11" s="435"/>
      <c r="T11" s="435"/>
      <c r="U11" s="435"/>
      <c r="V11" s="435"/>
      <c r="W11" s="435"/>
      <c r="X11" s="435"/>
      <c r="Y11" s="435"/>
      <c r="Z11" s="435"/>
      <c r="AA11" s="436"/>
      <c r="AB11" s="414" t="s">
        <v>123</v>
      </c>
      <c r="AC11" s="415"/>
      <c r="AD11" s="415"/>
      <c r="AE11" s="415"/>
      <c r="AF11" s="416"/>
      <c r="AG11" s="417">
        <v>74.144000000000005</v>
      </c>
      <c r="AH11" s="418"/>
      <c r="AI11" s="418"/>
      <c r="AJ11" s="418"/>
      <c r="AK11" s="418"/>
      <c r="AL11" s="418"/>
      <c r="AM11" s="418"/>
      <c r="AN11" s="418"/>
      <c r="AO11" s="419"/>
      <c r="AP11" s="420" t="s">
        <v>205</v>
      </c>
      <c r="AQ11" s="421"/>
      <c r="AR11" s="118">
        <v>42.6</v>
      </c>
      <c r="AS11" s="118">
        <f>AS8*AR11/AR12</f>
        <v>74.144459228283594</v>
      </c>
    </row>
    <row r="12" spans="1:256" ht="18" customHeight="1" x14ac:dyDescent="0.15">
      <c r="A12" s="427"/>
      <c r="B12" s="428"/>
      <c r="C12" s="456" t="s">
        <v>124</v>
      </c>
      <c r="D12" s="457"/>
      <c r="E12" s="462" t="s">
        <v>2</v>
      </c>
      <c r="F12" s="423"/>
      <c r="G12" s="423"/>
      <c r="H12" s="423"/>
      <c r="I12" s="423"/>
      <c r="J12" s="423"/>
      <c r="K12" s="423"/>
      <c r="L12" s="423"/>
      <c r="M12" s="423"/>
      <c r="N12" s="423"/>
      <c r="O12" s="423"/>
      <c r="P12" s="423"/>
      <c r="Q12" s="423"/>
      <c r="R12" s="423"/>
      <c r="S12" s="423"/>
      <c r="T12" s="423"/>
      <c r="U12" s="423"/>
      <c r="V12" s="423"/>
      <c r="W12" s="423"/>
      <c r="X12" s="423"/>
      <c r="Y12" s="423"/>
      <c r="Z12" s="423"/>
      <c r="AA12" s="424"/>
      <c r="AB12" s="414" t="s">
        <v>125</v>
      </c>
      <c r="AC12" s="415"/>
      <c r="AD12" s="415"/>
      <c r="AE12" s="415"/>
      <c r="AF12" s="416"/>
      <c r="AG12" s="431">
        <f>SUM(AG13:AO16)</f>
        <v>1730.6000000000001</v>
      </c>
      <c r="AH12" s="432"/>
      <c r="AI12" s="432"/>
      <c r="AJ12" s="432"/>
      <c r="AK12" s="432"/>
      <c r="AL12" s="432"/>
      <c r="AM12" s="432"/>
      <c r="AN12" s="432"/>
      <c r="AO12" s="433"/>
      <c r="AP12" s="420" t="s">
        <v>206</v>
      </c>
      <c r="AQ12" s="421"/>
      <c r="AR12" s="118">
        <f>SUM(AR9:AR11)</f>
        <v>1578.3</v>
      </c>
    </row>
    <row r="13" spans="1:256" ht="18" customHeight="1" x14ac:dyDescent="0.15">
      <c r="A13" s="427"/>
      <c r="B13" s="428"/>
      <c r="C13" s="458"/>
      <c r="D13" s="459"/>
      <c r="E13" s="463" t="s">
        <v>126</v>
      </c>
      <c r="F13" s="464"/>
      <c r="G13" s="464"/>
      <c r="H13" s="464"/>
      <c r="I13" s="464"/>
      <c r="J13" s="464"/>
      <c r="K13" s="464"/>
      <c r="L13" s="465"/>
      <c r="M13" s="434" t="s">
        <v>127</v>
      </c>
      <c r="N13" s="435"/>
      <c r="O13" s="435"/>
      <c r="P13" s="435"/>
      <c r="Q13" s="435"/>
      <c r="R13" s="435"/>
      <c r="S13" s="435"/>
      <c r="T13" s="435"/>
      <c r="U13" s="435"/>
      <c r="V13" s="435"/>
      <c r="W13" s="435"/>
      <c r="X13" s="435"/>
      <c r="Y13" s="435"/>
      <c r="Z13" s="435"/>
      <c r="AA13" s="436"/>
      <c r="AB13" s="414" t="s">
        <v>125</v>
      </c>
      <c r="AC13" s="415"/>
      <c r="AD13" s="415"/>
      <c r="AE13" s="415"/>
      <c r="AF13" s="416"/>
      <c r="AG13" s="431">
        <f>ROUND(AG4*AG9/1000,1)</f>
        <v>379.6</v>
      </c>
      <c r="AH13" s="432"/>
      <c r="AI13" s="432"/>
      <c r="AJ13" s="432"/>
      <c r="AK13" s="432"/>
      <c r="AL13" s="432"/>
      <c r="AM13" s="432"/>
      <c r="AN13" s="432"/>
      <c r="AO13" s="433"/>
      <c r="AP13" s="420" t="s">
        <v>207</v>
      </c>
      <c r="AQ13" s="421"/>
    </row>
    <row r="14" spans="1:256" ht="18" customHeight="1" x14ac:dyDescent="0.15">
      <c r="A14" s="427"/>
      <c r="B14" s="428"/>
      <c r="C14" s="458"/>
      <c r="D14" s="459"/>
      <c r="E14" s="466"/>
      <c r="F14" s="467"/>
      <c r="G14" s="467"/>
      <c r="H14" s="467"/>
      <c r="I14" s="467"/>
      <c r="J14" s="467"/>
      <c r="K14" s="467"/>
      <c r="L14" s="468"/>
      <c r="M14" s="434" t="s">
        <v>128</v>
      </c>
      <c r="N14" s="435"/>
      <c r="O14" s="435"/>
      <c r="P14" s="435"/>
      <c r="Q14" s="435"/>
      <c r="R14" s="435"/>
      <c r="S14" s="435"/>
      <c r="T14" s="435"/>
      <c r="U14" s="435"/>
      <c r="V14" s="435"/>
      <c r="W14" s="435"/>
      <c r="X14" s="435"/>
      <c r="Y14" s="435"/>
      <c r="Z14" s="435"/>
      <c r="AA14" s="436"/>
      <c r="AB14" s="414" t="s">
        <v>125</v>
      </c>
      <c r="AC14" s="415"/>
      <c r="AD14" s="415"/>
      <c r="AE14" s="415"/>
      <c r="AF14" s="416"/>
      <c r="AG14" s="431">
        <f>ROUND(AG4*AG10/1000,1)</f>
        <v>1304.3</v>
      </c>
      <c r="AH14" s="432"/>
      <c r="AI14" s="432"/>
      <c r="AJ14" s="432"/>
      <c r="AK14" s="432"/>
      <c r="AL14" s="432"/>
      <c r="AM14" s="432"/>
      <c r="AN14" s="432"/>
      <c r="AO14" s="433"/>
      <c r="AP14" s="420" t="s">
        <v>208</v>
      </c>
      <c r="AQ14" s="421"/>
    </row>
    <row r="15" spans="1:256" ht="18" customHeight="1" x14ac:dyDescent="0.15">
      <c r="A15" s="427"/>
      <c r="B15" s="428"/>
      <c r="C15" s="458"/>
      <c r="D15" s="459"/>
      <c r="E15" s="469"/>
      <c r="F15" s="470"/>
      <c r="G15" s="470"/>
      <c r="H15" s="470"/>
      <c r="I15" s="470"/>
      <c r="J15" s="470"/>
      <c r="K15" s="470"/>
      <c r="L15" s="471"/>
      <c r="M15" s="434" t="s">
        <v>129</v>
      </c>
      <c r="N15" s="435"/>
      <c r="O15" s="435"/>
      <c r="P15" s="435"/>
      <c r="Q15" s="435"/>
      <c r="R15" s="435"/>
      <c r="S15" s="435"/>
      <c r="T15" s="435"/>
      <c r="U15" s="435"/>
      <c r="V15" s="435"/>
      <c r="W15" s="435"/>
      <c r="X15" s="435"/>
      <c r="Y15" s="435"/>
      <c r="Z15" s="435"/>
      <c r="AA15" s="436"/>
      <c r="AB15" s="414" t="s">
        <v>125</v>
      </c>
      <c r="AC15" s="415"/>
      <c r="AD15" s="415"/>
      <c r="AE15" s="415"/>
      <c r="AF15" s="416"/>
      <c r="AG15" s="431">
        <f>ROUND(AG4*AG11/1000,1)</f>
        <v>46.7</v>
      </c>
      <c r="AH15" s="432"/>
      <c r="AI15" s="432"/>
      <c r="AJ15" s="432"/>
      <c r="AK15" s="432"/>
      <c r="AL15" s="432"/>
      <c r="AM15" s="432"/>
      <c r="AN15" s="432"/>
      <c r="AO15" s="433"/>
      <c r="AP15" s="420" t="s">
        <v>209</v>
      </c>
      <c r="AQ15" s="421"/>
    </row>
    <row r="16" spans="1:256" s="239" customFormat="1" ht="18" customHeight="1" x14ac:dyDescent="0.15">
      <c r="A16" s="427"/>
      <c r="B16" s="428"/>
      <c r="C16" s="460"/>
      <c r="D16" s="461"/>
      <c r="E16" s="437" t="s">
        <v>130</v>
      </c>
      <c r="F16" s="438"/>
      <c r="G16" s="438"/>
      <c r="H16" s="438"/>
      <c r="I16" s="438"/>
      <c r="J16" s="438"/>
      <c r="K16" s="438"/>
      <c r="L16" s="438"/>
      <c r="M16" s="438"/>
      <c r="N16" s="438"/>
      <c r="O16" s="438"/>
      <c r="P16" s="438"/>
      <c r="Q16" s="438"/>
      <c r="R16" s="438"/>
      <c r="S16" s="438"/>
      <c r="T16" s="438"/>
      <c r="U16" s="438"/>
      <c r="V16" s="438"/>
      <c r="W16" s="438"/>
      <c r="X16" s="438"/>
      <c r="Y16" s="438"/>
      <c r="Z16" s="438"/>
      <c r="AA16" s="439"/>
      <c r="AB16" s="440" t="s">
        <v>125</v>
      </c>
      <c r="AC16" s="441"/>
      <c r="AD16" s="441"/>
      <c r="AE16" s="441"/>
      <c r="AF16" s="421"/>
      <c r="AG16" s="442">
        <v>0</v>
      </c>
      <c r="AH16" s="443"/>
      <c r="AI16" s="443"/>
      <c r="AJ16" s="443"/>
      <c r="AK16" s="443"/>
      <c r="AL16" s="443"/>
      <c r="AM16" s="443"/>
      <c r="AN16" s="443"/>
      <c r="AO16" s="444"/>
      <c r="AP16" s="420" t="s">
        <v>295</v>
      </c>
      <c r="AQ16" s="421"/>
      <c r="AR16" s="238"/>
      <c r="AS16" s="238"/>
      <c r="AT16" s="238"/>
      <c r="AU16" s="238"/>
      <c r="AV16" s="238"/>
      <c r="AW16" s="238"/>
      <c r="AX16" s="238"/>
      <c r="AY16" s="238"/>
      <c r="AZ16" s="238"/>
      <c r="BA16" s="238"/>
      <c r="BB16" s="238"/>
      <c r="BC16" s="238"/>
      <c r="BD16" s="238"/>
      <c r="BE16" s="238"/>
      <c r="BF16" s="238"/>
      <c r="BG16" s="238"/>
      <c r="BH16" s="238"/>
      <c r="BI16" s="238"/>
      <c r="BJ16" s="238"/>
      <c r="BK16" s="238"/>
      <c r="BL16" s="238"/>
      <c r="BM16" s="238"/>
      <c r="BN16" s="238"/>
      <c r="BO16" s="238"/>
      <c r="BP16" s="238"/>
      <c r="BQ16" s="238"/>
      <c r="BR16" s="238"/>
      <c r="BS16" s="238"/>
      <c r="BT16" s="238"/>
      <c r="BU16" s="238"/>
      <c r="BV16" s="238"/>
      <c r="BW16" s="238"/>
      <c r="BX16" s="238"/>
      <c r="BY16" s="238"/>
      <c r="BZ16" s="238"/>
      <c r="CA16" s="238"/>
      <c r="CB16" s="238"/>
      <c r="CC16" s="238"/>
      <c r="CD16" s="238"/>
      <c r="CE16" s="238"/>
      <c r="CF16" s="238"/>
      <c r="CG16" s="238"/>
      <c r="CH16" s="238"/>
      <c r="CI16" s="238"/>
      <c r="CJ16" s="238"/>
      <c r="CK16" s="238"/>
      <c r="CL16" s="238"/>
      <c r="CM16" s="238"/>
      <c r="CN16" s="238"/>
      <c r="CO16" s="238"/>
      <c r="CP16" s="238"/>
      <c r="CQ16" s="238"/>
      <c r="CR16" s="238"/>
      <c r="CS16" s="238"/>
      <c r="CT16" s="238"/>
      <c r="CU16" s="238"/>
      <c r="CV16" s="238"/>
      <c r="CW16" s="238"/>
      <c r="CX16" s="238"/>
      <c r="CY16" s="238"/>
      <c r="CZ16" s="238"/>
      <c r="DA16" s="238"/>
      <c r="DB16" s="238"/>
      <c r="DC16" s="238"/>
      <c r="DD16" s="238"/>
      <c r="DE16" s="238"/>
      <c r="DF16" s="238"/>
      <c r="DG16" s="238"/>
      <c r="DH16" s="238"/>
      <c r="DI16" s="238"/>
      <c r="DJ16" s="238"/>
      <c r="DK16" s="238"/>
      <c r="DL16" s="238"/>
      <c r="DM16" s="238"/>
      <c r="DN16" s="238"/>
      <c r="DO16" s="238"/>
      <c r="DP16" s="238"/>
      <c r="DQ16" s="238"/>
      <c r="DR16" s="238"/>
      <c r="DS16" s="238"/>
      <c r="DT16" s="238"/>
      <c r="DU16" s="238"/>
      <c r="DV16" s="238"/>
      <c r="DW16" s="238"/>
      <c r="DX16" s="238"/>
      <c r="DY16" s="238"/>
      <c r="DZ16" s="238"/>
      <c r="EA16" s="238"/>
      <c r="EB16" s="238"/>
      <c r="EC16" s="238"/>
      <c r="ED16" s="238"/>
      <c r="EE16" s="238"/>
      <c r="EF16" s="238"/>
      <c r="EG16" s="238"/>
      <c r="EH16" s="238"/>
      <c r="EI16" s="238"/>
      <c r="EJ16" s="238"/>
      <c r="EK16" s="238"/>
      <c r="EL16" s="238"/>
      <c r="EM16" s="238"/>
      <c r="EN16" s="238"/>
      <c r="EO16" s="238"/>
      <c r="EP16" s="238"/>
      <c r="EQ16" s="238"/>
      <c r="ER16" s="238"/>
      <c r="ES16" s="238"/>
      <c r="ET16" s="238"/>
      <c r="EU16" s="238"/>
      <c r="EV16" s="238"/>
      <c r="EW16" s="238"/>
      <c r="EX16" s="238"/>
      <c r="EY16" s="238"/>
      <c r="EZ16" s="238"/>
      <c r="FA16" s="238"/>
      <c r="FB16" s="238"/>
      <c r="FC16" s="238"/>
      <c r="FD16" s="238"/>
      <c r="FE16" s="238"/>
      <c r="FF16" s="238"/>
      <c r="FG16" s="238"/>
      <c r="FH16" s="238"/>
      <c r="FI16" s="238"/>
      <c r="FJ16" s="238"/>
      <c r="FK16" s="238"/>
      <c r="FL16" s="238"/>
      <c r="FM16" s="238"/>
      <c r="FN16" s="238"/>
      <c r="FO16" s="238"/>
      <c r="FP16" s="238"/>
      <c r="FQ16" s="238"/>
      <c r="FR16" s="238"/>
      <c r="FS16" s="238"/>
      <c r="FT16" s="238"/>
      <c r="FU16" s="238"/>
      <c r="FV16" s="238"/>
      <c r="FW16" s="238"/>
      <c r="FX16" s="238"/>
      <c r="FY16" s="238"/>
      <c r="FZ16" s="238"/>
      <c r="GA16" s="238"/>
      <c r="GB16" s="238"/>
      <c r="GC16" s="238"/>
      <c r="GD16" s="238"/>
      <c r="GE16" s="238"/>
      <c r="GF16" s="238"/>
      <c r="GG16" s="238"/>
      <c r="GH16" s="238"/>
      <c r="GI16" s="238"/>
      <c r="GJ16" s="238"/>
      <c r="GK16" s="238"/>
      <c r="GL16" s="238"/>
      <c r="GM16" s="238"/>
      <c r="GN16" s="238"/>
      <c r="GO16" s="238"/>
      <c r="GP16" s="238"/>
      <c r="GQ16" s="238"/>
      <c r="GR16" s="238"/>
      <c r="GS16" s="238"/>
      <c r="GT16" s="238"/>
      <c r="GU16" s="238"/>
      <c r="GV16" s="238"/>
      <c r="GW16" s="238"/>
      <c r="GX16" s="238"/>
      <c r="GY16" s="238"/>
      <c r="GZ16" s="238"/>
      <c r="HA16" s="238"/>
      <c r="HB16" s="238"/>
      <c r="HC16" s="238"/>
      <c r="HD16" s="238"/>
      <c r="HE16" s="238"/>
      <c r="HF16" s="238"/>
      <c r="HG16" s="238"/>
      <c r="HH16" s="238"/>
      <c r="HI16" s="238"/>
      <c r="HJ16" s="238"/>
      <c r="HK16" s="238"/>
      <c r="HL16" s="238"/>
      <c r="HM16" s="238"/>
      <c r="HN16" s="238"/>
      <c r="HO16" s="238"/>
      <c r="HP16" s="238"/>
      <c r="HQ16" s="238"/>
      <c r="HR16" s="238"/>
      <c r="HS16" s="238"/>
      <c r="HT16" s="238"/>
      <c r="HU16" s="238"/>
      <c r="HV16" s="238"/>
      <c r="HW16" s="238"/>
      <c r="HX16" s="238"/>
      <c r="HY16" s="238"/>
      <c r="HZ16" s="238"/>
      <c r="IA16" s="238"/>
      <c r="IB16" s="238"/>
      <c r="IC16" s="238"/>
      <c r="ID16" s="238"/>
      <c r="IE16" s="238"/>
      <c r="IF16" s="238"/>
      <c r="IG16" s="238"/>
      <c r="IH16" s="238"/>
      <c r="II16" s="238"/>
      <c r="IJ16" s="238"/>
      <c r="IK16" s="238"/>
      <c r="IL16" s="238"/>
      <c r="IM16" s="238"/>
      <c r="IN16" s="238"/>
      <c r="IO16" s="238"/>
      <c r="IP16" s="238"/>
      <c r="IQ16" s="238"/>
      <c r="IR16" s="238"/>
      <c r="IS16" s="238"/>
      <c r="IT16" s="238"/>
      <c r="IU16" s="238"/>
      <c r="IV16" s="238"/>
    </row>
    <row r="17" spans="1:256" ht="18" customHeight="1" x14ac:dyDescent="0.15">
      <c r="A17" s="427"/>
      <c r="B17" s="428"/>
      <c r="C17" s="445" t="s">
        <v>131</v>
      </c>
      <c r="D17" s="446"/>
      <c r="E17" s="446"/>
      <c r="F17" s="446"/>
      <c r="G17" s="446"/>
      <c r="H17" s="446"/>
      <c r="I17" s="446"/>
      <c r="J17" s="446"/>
      <c r="K17" s="446"/>
      <c r="L17" s="446"/>
      <c r="M17" s="446"/>
      <c r="N17" s="446"/>
      <c r="O17" s="446"/>
      <c r="P17" s="446"/>
      <c r="Q17" s="446"/>
      <c r="R17" s="446"/>
      <c r="S17" s="446"/>
      <c r="T17" s="446"/>
      <c r="U17" s="446"/>
      <c r="V17" s="446"/>
      <c r="W17" s="446"/>
      <c r="X17" s="446"/>
      <c r="Y17" s="446"/>
      <c r="Z17" s="446"/>
      <c r="AA17" s="447"/>
      <c r="AB17" s="448" t="s">
        <v>132</v>
      </c>
      <c r="AC17" s="449"/>
      <c r="AD17" s="449"/>
      <c r="AE17" s="449"/>
      <c r="AF17" s="450"/>
      <c r="AG17" s="451">
        <f>ROUND(AG5*AG8*0.0036,1)</f>
        <v>0</v>
      </c>
      <c r="AH17" s="452"/>
      <c r="AI17" s="452"/>
      <c r="AJ17" s="452"/>
      <c r="AK17" s="452"/>
      <c r="AL17" s="452"/>
      <c r="AM17" s="452"/>
      <c r="AN17" s="452"/>
      <c r="AO17" s="453"/>
      <c r="AP17" s="454" t="s">
        <v>296</v>
      </c>
      <c r="AQ17" s="455"/>
    </row>
    <row r="18" spans="1:256" ht="18" customHeight="1" x14ac:dyDescent="0.15">
      <c r="A18" s="427"/>
      <c r="B18" s="428"/>
      <c r="C18" s="445" t="s">
        <v>133</v>
      </c>
      <c r="D18" s="446"/>
      <c r="E18" s="446"/>
      <c r="F18" s="446"/>
      <c r="G18" s="446"/>
      <c r="H18" s="446"/>
      <c r="I18" s="446"/>
      <c r="J18" s="446"/>
      <c r="K18" s="446"/>
      <c r="L18" s="446"/>
      <c r="M18" s="446"/>
      <c r="N18" s="446"/>
      <c r="O18" s="446"/>
      <c r="P18" s="446"/>
      <c r="Q18" s="446"/>
      <c r="R18" s="446"/>
      <c r="S18" s="446"/>
      <c r="T18" s="446"/>
      <c r="U18" s="446"/>
      <c r="V18" s="446"/>
      <c r="W18" s="446"/>
      <c r="X18" s="446"/>
      <c r="Y18" s="446"/>
      <c r="Z18" s="446"/>
      <c r="AA18" s="447"/>
      <c r="AB18" s="448" t="s">
        <v>132</v>
      </c>
      <c r="AC18" s="449"/>
      <c r="AD18" s="449"/>
      <c r="AE18" s="449"/>
      <c r="AF18" s="450"/>
      <c r="AG18" s="451">
        <f>ROUND(AG6*AG8*0.0036,1)</f>
        <v>5498.4</v>
      </c>
      <c r="AH18" s="452"/>
      <c r="AI18" s="452"/>
      <c r="AJ18" s="452"/>
      <c r="AK18" s="452"/>
      <c r="AL18" s="452"/>
      <c r="AM18" s="452"/>
      <c r="AN18" s="452"/>
      <c r="AO18" s="453"/>
      <c r="AP18" s="454" t="s">
        <v>297</v>
      </c>
      <c r="AQ18" s="455"/>
    </row>
    <row r="19" spans="1:256" ht="18" customHeight="1" x14ac:dyDescent="0.15">
      <c r="A19" s="427"/>
      <c r="B19" s="428"/>
      <c r="C19" s="472" t="s">
        <v>121</v>
      </c>
      <c r="D19" s="473"/>
      <c r="E19" s="473"/>
      <c r="F19" s="473"/>
      <c r="G19" s="473"/>
      <c r="H19" s="473"/>
      <c r="I19" s="478" t="s">
        <v>298</v>
      </c>
      <c r="J19" s="478"/>
      <c r="K19" s="478"/>
      <c r="L19" s="478"/>
      <c r="M19" s="478"/>
      <c r="N19" s="479" t="s">
        <v>299</v>
      </c>
      <c r="O19" s="479"/>
      <c r="P19" s="479"/>
      <c r="Q19" s="479"/>
      <c r="R19" s="479"/>
      <c r="S19" s="479"/>
      <c r="T19" s="479"/>
      <c r="U19" s="479"/>
      <c r="V19" s="479"/>
      <c r="W19" s="479"/>
      <c r="X19" s="479"/>
      <c r="Y19" s="479"/>
      <c r="Z19" s="479"/>
      <c r="AA19" s="479"/>
      <c r="AB19" s="448" t="s">
        <v>132</v>
      </c>
      <c r="AC19" s="449"/>
      <c r="AD19" s="449"/>
      <c r="AE19" s="449"/>
      <c r="AF19" s="450"/>
      <c r="AG19" s="451">
        <f>ROUND(AG7*AG8*0.0036,1)</f>
        <v>21093.599999999999</v>
      </c>
      <c r="AH19" s="452"/>
      <c r="AI19" s="452"/>
      <c r="AJ19" s="452"/>
      <c r="AK19" s="452"/>
      <c r="AL19" s="452"/>
      <c r="AM19" s="452"/>
      <c r="AN19" s="452"/>
      <c r="AO19" s="453"/>
      <c r="AP19" s="454" t="s">
        <v>210</v>
      </c>
      <c r="AQ19" s="455"/>
    </row>
    <row r="20" spans="1:256" ht="18" customHeight="1" x14ac:dyDescent="0.15">
      <c r="A20" s="427"/>
      <c r="B20" s="428"/>
      <c r="C20" s="474"/>
      <c r="D20" s="475"/>
      <c r="E20" s="475"/>
      <c r="F20" s="475"/>
      <c r="G20" s="475"/>
      <c r="H20" s="475"/>
      <c r="I20" s="480">
        <v>45</v>
      </c>
      <c r="J20" s="480"/>
      <c r="K20" s="480"/>
      <c r="L20" s="480"/>
      <c r="M20" s="480"/>
      <c r="N20" s="479" t="s">
        <v>300</v>
      </c>
      <c r="O20" s="479"/>
      <c r="P20" s="479"/>
      <c r="Q20" s="479"/>
      <c r="R20" s="479"/>
      <c r="S20" s="479"/>
      <c r="T20" s="479"/>
      <c r="U20" s="479"/>
      <c r="V20" s="479"/>
      <c r="W20" s="479"/>
      <c r="X20" s="479"/>
      <c r="Y20" s="479"/>
      <c r="Z20" s="479"/>
      <c r="AA20" s="479"/>
      <c r="AB20" s="448" t="s">
        <v>134</v>
      </c>
      <c r="AC20" s="449"/>
      <c r="AD20" s="449"/>
      <c r="AE20" s="449"/>
      <c r="AF20" s="450"/>
      <c r="AG20" s="451">
        <f>ROUND(AG19*0.0258,1)</f>
        <v>544.20000000000005</v>
      </c>
      <c r="AH20" s="452"/>
      <c r="AI20" s="452"/>
      <c r="AJ20" s="452"/>
      <c r="AK20" s="452"/>
      <c r="AL20" s="452"/>
      <c r="AM20" s="452"/>
      <c r="AN20" s="452"/>
      <c r="AO20" s="453"/>
      <c r="AP20" s="454" t="s">
        <v>211</v>
      </c>
      <c r="AQ20" s="455"/>
    </row>
    <row r="21" spans="1:256" ht="18" customHeight="1" x14ac:dyDescent="0.15">
      <c r="A21" s="427"/>
      <c r="B21" s="428"/>
      <c r="C21" s="476"/>
      <c r="D21" s="477"/>
      <c r="E21" s="477"/>
      <c r="F21" s="477"/>
      <c r="G21" s="477"/>
      <c r="H21" s="477"/>
      <c r="I21" s="481" t="s">
        <v>301</v>
      </c>
      <c r="J21" s="481"/>
      <c r="K21" s="481"/>
      <c r="L21" s="481"/>
      <c r="M21" s="481"/>
      <c r="N21" s="479" t="s">
        <v>290</v>
      </c>
      <c r="O21" s="479"/>
      <c r="P21" s="479"/>
      <c r="Q21" s="479"/>
      <c r="R21" s="479"/>
      <c r="S21" s="479"/>
      <c r="T21" s="479"/>
      <c r="U21" s="479"/>
      <c r="V21" s="479"/>
      <c r="W21" s="479"/>
      <c r="X21" s="479"/>
      <c r="Y21" s="479"/>
      <c r="Z21" s="479"/>
      <c r="AA21" s="479"/>
      <c r="AB21" s="448" t="s">
        <v>151</v>
      </c>
      <c r="AC21" s="449"/>
      <c r="AD21" s="449"/>
      <c r="AE21" s="449"/>
      <c r="AF21" s="450"/>
      <c r="AG21" s="451">
        <f>ROUND(AG19/$I$20,1)</f>
        <v>468.7</v>
      </c>
      <c r="AH21" s="452"/>
      <c r="AI21" s="452"/>
      <c r="AJ21" s="452"/>
      <c r="AK21" s="452"/>
      <c r="AL21" s="452"/>
      <c r="AM21" s="452"/>
      <c r="AN21" s="452"/>
      <c r="AO21" s="453"/>
      <c r="AP21" s="454" t="s">
        <v>212</v>
      </c>
      <c r="AQ21" s="455"/>
      <c r="AR21" s="118" t="s">
        <v>302</v>
      </c>
    </row>
    <row r="22" spans="1:256" ht="18" customHeight="1" x14ac:dyDescent="0.15">
      <c r="A22" s="429"/>
      <c r="B22" s="430"/>
      <c r="C22" s="483" t="s">
        <v>226</v>
      </c>
      <c r="D22" s="484"/>
      <c r="E22" s="484"/>
      <c r="F22" s="484"/>
      <c r="G22" s="484"/>
      <c r="H22" s="484"/>
      <c r="I22" s="484"/>
      <c r="J22" s="484"/>
      <c r="K22" s="484"/>
      <c r="L22" s="484"/>
      <c r="M22" s="484"/>
      <c r="N22" s="484"/>
      <c r="O22" s="484"/>
      <c r="P22" s="484"/>
      <c r="Q22" s="484"/>
      <c r="R22" s="484"/>
      <c r="S22" s="484"/>
      <c r="T22" s="484"/>
      <c r="U22" s="484"/>
      <c r="V22" s="484"/>
      <c r="W22" s="484"/>
      <c r="X22" s="484"/>
      <c r="Y22" s="484"/>
      <c r="Z22" s="484"/>
      <c r="AA22" s="485"/>
      <c r="AB22" s="448" t="s">
        <v>227</v>
      </c>
      <c r="AC22" s="486"/>
      <c r="AD22" s="486"/>
      <c r="AE22" s="486"/>
      <c r="AF22" s="487"/>
      <c r="AG22" s="451">
        <f>ROUND(AG19*0.0136*44/12,1)</f>
        <v>1051.9000000000001</v>
      </c>
      <c r="AH22" s="452"/>
      <c r="AI22" s="452"/>
      <c r="AJ22" s="452"/>
      <c r="AK22" s="452"/>
      <c r="AL22" s="452"/>
      <c r="AM22" s="452"/>
      <c r="AN22" s="452"/>
      <c r="AO22" s="453"/>
      <c r="AP22" s="420" t="s">
        <v>213</v>
      </c>
      <c r="AQ22" s="421"/>
      <c r="AR22" s="177"/>
      <c r="AS22" s="177"/>
    </row>
    <row r="23" spans="1:256" s="177" customFormat="1" ht="18" customHeight="1" x14ac:dyDescent="0.15">
      <c r="A23" s="425" t="s">
        <v>112</v>
      </c>
      <c r="B23" s="426"/>
      <c r="C23" s="422" t="s">
        <v>135</v>
      </c>
      <c r="D23" s="423"/>
      <c r="E23" s="423"/>
      <c r="F23" s="423"/>
      <c r="G23" s="423"/>
      <c r="H23" s="423"/>
      <c r="I23" s="423"/>
      <c r="J23" s="423"/>
      <c r="K23" s="423"/>
      <c r="L23" s="423"/>
      <c r="M23" s="423"/>
      <c r="N23" s="423"/>
      <c r="O23" s="423"/>
      <c r="P23" s="423"/>
      <c r="Q23" s="423"/>
      <c r="R23" s="423"/>
      <c r="S23" s="423"/>
      <c r="T23" s="423"/>
      <c r="U23" s="423"/>
      <c r="V23" s="423"/>
      <c r="W23" s="423"/>
      <c r="X23" s="423"/>
      <c r="Y23" s="423"/>
      <c r="Z23" s="423"/>
      <c r="AA23" s="424"/>
      <c r="AB23" s="414" t="s">
        <v>132</v>
      </c>
      <c r="AC23" s="415"/>
      <c r="AD23" s="415"/>
      <c r="AE23" s="415"/>
      <c r="AF23" s="416"/>
      <c r="AG23" s="417">
        <v>0</v>
      </c>
      <c r="AH23" s="418"/>
      <c r="AI23" s="418"/>
      <c r="AJ23" s="418"/>
      <c r="AK23" s="418"/>
      <c r="AL23" s="418"/>
      <c r="AM23" s="418"/>
      <c r="AN23" s="418"/>
      <c r="AO23" s="419"/>
      <c r="AP23" s="420" t="s">
        <v>193</v>
      </c>
      <c r="AQ23" s="421"/>
      <c r="AR23" s="118" t="s">
        <v>303</v>
      </c>
      <c r="AS23" s="118"/>
    </row>
    <row r="24" spans="1:256" ht="18" customHeight="1" x14ac:dyDescent="0.15">
      <c r="A24" s="427"/>
      <c r="B24" s="428"/>
      <c r="C24" s="422" t="s">
        <v>136</v>
      </c>
      <c r="D24" s="423"/>
      <c r="E24" s="423"/>
      <c r="F24" s="423"/>
      <c r="G24" s="423"/>
      <c r="H24" s="423"/>
      <c r="I24" s="423"/>
      <c r="J24" s="423"/>
      <c r="K24" s="423"/>
      <c r="L24" s="423"/>
      <c r="M24" s="423"/>
      <c r="N24" s="423"/>
      <c r="O24" s="423"/>
      <c r="P24" s="423"/>
      <c r="Q24" s="423"/>
      <c r="R24" s="423"/>
      <c r="S24" s="423"/>
      <c r="T24" s="423"/>
      <c r="U24" s="423"/>
      <c r="V24" s="423"/>
      <c r="W24" s="423"/>
      <c r="X24" s="423"/>
      <c r="Y24" s="423"/>
      <c r="Z24" s="423"/>
      <c r="AA24" s="424"/>
      <c r="AB24" s="414" t="s">
        <v>132</v>
      </c>
      <c r="AC24" s="415"/>
      <c r="AD24" s="415"/>
      <c r="AE24" s="415"/>
      <c r="AF24" s="416"/>
      <c r="AG24" s="417">
        <v>2102.5</v>
      </c>
      <c r="AH24" s="418"/>
      <c r="AI24" s="418"/>
      <c r="AJ24" s="418"/>
      <c r="AK24" s="418"/>
      <c r="AL24" s="418"/>
      <c r="AM24" s="418"/>
      <c r="AN24" s="418"/>
      <c r="AO24" s="419"/>
      <c r="AP24" s="420" t="s">
        <v>152</v>
      </c>
      <c r="AQ24" s="421"/>
      <c r="AR24" s="118" t="s">
        <v>304</v>
      </c>
    </row>
    <row r="25" spans="1:256" ht="18" customHeight="1" x14ac:dyDescent="0.15">
      <c r="A25" s="429"/>
      <c r="B25" s="430"/>
      <c r="C25" s="422" t="s">
        <v>194</v>
      </c>
      <c r="D25" s="423"/>
      <c r="E25" s="423"/>
      <c r="F25" s="423"/>
      <c r="G25" s="423"/>
      <c r="H25" s="423"/>
      <c r="I25" s="423"/>
      <c r="J25" s="423"/>
      <c r="K25" s="423"/>
      <c r="L25" s="423"/>
      <c r="M25" s="423"/>
      <c r="N25" s="423"/>
      <c r="O25" s="423"/>
      <c r="P25" s="423"/>
      <c r="Q25" s="423"/>
      <c r="R25" s="423"/>
      <c r="S25" s="423"/>
      <c r="T25" s="423"/>
      <c r="U25" s="423"/>
      <c r="V25" s="423"/>
      <c r="W25" s="423"/>
      <c r="X25" s="423"/>
      <c r="Y25" s="423"/>
      <c r="Z25" s="423"/>
      <c r="AA25" s="424"/>
      <c r="AB25" s="414" t="s">
        <v>132</v>
      </c>
      <c r="AC25" s="415"/>
      <c r="AD25" s="415"/>
      <c r="AE25" s="415"/>
      <c r="AF25" s="416"/>
      <c r="AG25" s="417">
        <v>1845.7</v>
      </c>
      <c r="AH25" s="418"/>
      <c r="AI25" s="418"/>
      <c r="AJ25" s="418"/>
      <c r="AK25" s="418"/>
      <c r="AL25" s="418"/>
      <c r="AM25" s="418"/>
      <c r="AN25" s="418"/>
      <c r="AO25" s="419"/>
      <c r="AP25" s="420" t="s">
        <v>305</v>
      </c>
      <c r="AQ25" s="421"/>
      <c r="AR25" s="118" t="s">
        <v>306</v>
      </c>
    </row>
    <row r="26" spans="1:256" ht="18" customHeight="1" x14ac:dyDescent="0.15">
      <c r="A26" s="425" t="s">
        <v>137</v>
      </c>
      <c r="B26" s="426"/>
      <c r="C26" s="456" t="s">
        <v>124</v>
      </c>
      <c r="D26" s="457"/>
      <c r="E26" s="463" t="s">
        <v>138</v>
      </c>
      <c r="F26" s="503"/>
      <c r="G26" s="503"/>
      <c r="H26" s="503"/>
      <c r="I26" s="503"/>
      <c r="J26" s="503"/>
      <c r="K26" s="503"/>
      <c r="L26" s="504"/>
      <c r="M26" s="497" t="s">
        <v>127</v>
      </c>
      <c r="N26" s="498"/>
      <c r="O26" s="498"/>
      <c r="P26" s="498"/>
      <c r="Q26" s="498"/>
      <c r="R26" s="498"/>
      <c r="S26" s="498"/>
      <c r="T26" s="498"/>
      <c r="U26" s="498"/>
      <c r="V26" s="498"/>
      <c r="W26" s="498"/>
      <c r="X26" s="498"/>
      <c r="Y26" s="498"/>
      <c r="Z26" s="498"/>
      <c r="AA26" s="499"/>
      <c r="AB26" s="414" t="s">
        <v>307</v>
      </c>
      <c r="AC26" s="415"/>
      <c r="AD26" s="415"/>
      <c r="AE26" s="415"/>
      <c r="AF26" s="416"/>
      <c r="AG26" s="494">
        <v>9.9700000000000006</v>
      </c>
      <c r="AH26" s="495"/>
      <c r="AI26" s="495"/>
      <c r="AJ26" s="495"/>
      <c r="AK26" s="495"/>
      <c r="AL26" s="495"/>
      <c r="AM26" s="495"/>
      <c r="AN26" s="495"/>
      <c r="AO26" s="496"/>
      <c r="AP26" s="420" t="s">
        <v>308</v>
      </c>
      <c r="AQ26" s="421"/>
    </row>
    <row r="27" spans="1:256" ht="18" customHeight="1" x14ac:dyDescent="0.15">
      <c r="A27" s="427"/>
      <c r="B27" s="428"/>
      <c r="C27" s="458"/>
      <c r="D27" s="459"/>
      <c r="E27" s="505"/>
      <c r="F27" s="506"/>
      <c r="G27" s="506"/>
      <c r="H27" s="506"/>
      <c r="I27" s="506"/>
      <c r="J27" s="506"/>
      <c r="K27" s="506"/>
      <c r="L27" s="507"/>
      <c r="M27" s="491" t="s">
        <v>139</v>
      </c>
      <c r="N27" s="492"/>
      <c r="O27" s="492"/>
      <c r="P27" s="492"/>
      <c r="Q27" s="492"/>
      <c r="R27" s="492"/>
      <c r="S27" s="492"/>
      <c r="T27" s="492"/>
      <c r="U27" s="492"/>
      <c r="V27" s="492"/>
      <c r="W27" s="492"/>
      <c r="X27" s="492"/>
      <c r="Y27" s="492"/>
      <c r="Z27" s="492"/>
      <c r="AA27" s="493"/>
      <c r="AB27" s="414" t="s">
        <v>309</v>
      </c>
      <c r="AC27" s="415"/>
      <c r="AD27" s="415"/>
      <c r="AE27" s="415"/>
      <c r="AF27" s="416"/>
      <c r="AG27" s="494">
        <f>AG26*1.3</f>
        <v>12.961000000000002</v>
      </c>
      <c r="AH27" s="495"/>
      <c r="AI27" s="495"/>
      <c r="AJ27" s="495"/>
      <c r="AK27" s="495"/>
      <c r="AL27" s="495"/>
      <c r="AM27" s="495"/>
      <c r="AN27" s="495"/>
      <c r="AO27" s="496"/>
      <c r="AP27" s="420" t="s">
        <v>153</v>
      </c>
      <c r="AQ27" s="421"/>
    </row>
    <row r="28" spans="1:256" ht="18" customHeight="1" x14ac:dyDescent="0.15">
      <c r="A28" s="427"/>
      <c r="B28" s="428"/>
      <c r="C28" s="458"/>
      <c r="D28" s="459"/>
      <c r="E28" s="508"/>
      <c r="F28" s="509"/>
      <c r="G28" s="509"/>
      <c r="H28" s="509"/>
      <c r="I28" s="509"/>
      <c r="J28" s="509"/>
      <c r="K28" s="509"/>
      <c r="L28" s="510"/>
      <c r="M28" s="422" t="s">
        <v>140</v>
      </c>
      <c r="N28" s="423"/>
      <c r="O28" s="423"/>
      <c r="P28" s="423"/>
      <c r="Q28" s="423"/>
      <c r="R28" s="423"/>
      <c r="S28" s="423"/>
      <c r="T28" s="423"/>
      <c r="U28" s="423"/>
      <c r="V28" s="423"/>
      <c r="W28" s="423"/>
      <c r="X28" s="423"/>
      <c r="Y28" s="423"/>
      <c r="Z28" s="423"/>
      <c r="AA28" s="424"/>
      <c r="AB28" s="414" t="s">
        <v>310</v>
      </c>
      <c r="AC28" s="415"/>
      <c r="AD28" s="415"/>
      <c r="AE28" s="415"/>
      <c r="AF28" s="416"/>
      <c r="AG28" s="494">
        <v>9.2799999999999994</v>
      </c>
      <c r="AH28" s="495"/>
      <c r="AI28" s="495"/>
      <c r="AJ28" s="495"/>
      <c r="AK28" s="495"/>
      <c r="AL28" s="495"/>
      <c r="AM28" s="495"/>
      <c r="AN28" s="495"/>
      <c r="AO28" s="496"/>
      <c r="AP28" s="420" t="s">
        <v>311</v>
      </c>
      <c r="AQ28" s="421"/>
    </row>
    <row r="29" spans="1:256" s="239" customFormat="1" ht="18" customHeight="1" x14ac:dyDescent="0.15">
      <c r="A29" s="427"/>
      <c r="B29" s="428"/>
      <c r="C29" s="460"/>
      <c r="D29" s="461"/>
      <c r="E29" s="511" t="s">
        <v>141</v>
      </c>
      <c r="F29" s="512"/>
      <c r="G29" s="512"/>
      <c r="H29" s="512"/>
      <c r="I29" s="512"/>
      <c r="J29" s="512"/>
      <c r="K29" s="512"/>
      <c r="L29" s="512"/>
      <c r="M29" s="512"/>
      <c r="N29" s="512"/>
      <c r="O29" s="512"/>
      <c r="P29" s="512"/>
      <c r="Q29" s="512"/>
      <c r="R29" s="512"/>
      <c r="S29" s="512"/>
      <c r="T29" s="512"/>
      <c r="U29" s="512"/>
      <c r="V29" s="512"/>
      <c r="W29" s="512"/>
      <c r="X29" s="512"/>
      <c r="Y29" s="512"/>
      <c r="Z29" s="512"/>
      <c r="AA29" s="513"/>
      <c r="AB29" s="440" t="s">
        <v>310</v>
      </c>
      <c r="AC29" s="441"/>
      <c r="AD29" s="441"/>
      <c r="AE29" s="441"/>
      <c r="AF29" s="421"/>
      <c r="AG29" s="488">
        <v>9.76</v>
      </c>
      <c r="AH29" s="489"/>
      <c r="AI29" s="489"/>
      <c r="AJ29" s="489"/>
      <c r="AK29" s="489"/>
      <c r="AL29" s="489"/>
      <c r="AM29" s="489"/>
      <c r="AN29" s="489"/>
      <c r="AO29" s="490"/>
      <c r="AP29" s="420" t="s">
        <v>154</v>
      </c>
      <c r="AQ29" s="421"/>
      <c r="AR29" s="238"/>
      <c r="AS29" s="238"/>
      <c r="AT29" s="238"/>
      <c r="AU29" s="238"/>
      <c r="AV29" s="238"/>
      <c r="AW29" s="238"/>
      <c r="AX29" s="238"/>
      <c r="AY29" s="238"/>
      <c r="AZ29" s="238"/>
      <c r="BA29" s="238"/>
      <c r="BB29" s="238"/>
      <c r="BC29" s="238"/>
      <c r="BD29" s="238"/>
      <c r="BE29" s="238"/>
      <c r="BF29" s="238"/>
      <c r="BG29" s="238"/>
      <c r="BH29" s="238"/>
      <c r="BI29" s="238"/>
      <c r="BJ29" s="238"/>
      <c r="BK29" s="238"/>
      <c r="BL29" s="238"/>
      <c r="BM29" s="238"/>
      <c r="BN29" s="238"/>
      <c r="BO29" s="238"/>
      <c r="BP29" s="238"/>
      <c r="BQ29" s="238"/>
      <c r="BR29" s="238"/>
      <c r="BS29" s="238"/>
      <c r="BT29" s="238"/>
      <c r="BU29" s="238"/>
      <c r="BV29" s="238"/>
      <c r="BW29" s="238"/>
      <c r="BX29" s="238"/>
      <c r="BY29" s="238"/>
      <c r="BZ29" s="238"/>
      <c r="CA29" s="238"/>
      <c r="CB29" s="238"/>
      <c r="CC29" s="238"/>
      <c r="CD29" s="238"/>
      <c r="CE29" s="238"/>
      <c r="CF29" s="238"/>
      <c r="CG29" s="238"/>
      <c r="CH29" s="238"/>
      <c r="CI29" s="238"/>
      <c r="CJ29" s="238"/>
      <c r="CK29" s="238"/>
      <c r="CL29" s="238"/>
      <c r="CM29" s="238"/>
      <c r="CN29" s="238"/>
      <c r="CO29" s="238"/>
      <c r="CP29" s="238"/>
      <c r="CQ29" s="238"/>
      <c r="CR29" s="238"/>
      <c r="CS29" s="238"/>
      <c r="CT29" s="238"/>
      <c r="CU29" s="238"/>
      <c r="CV29" s="238"/>
      <c r="CW29" s="238"/>
      <c r="CX29" s="238"/>
      <c r="CY29" s="238"/>
      <c r="CZ29" s="238"/>
      <c r="DA29" s="238"/>
      <c r="DB29" s="238"/>
      <c r="DC29" s="238"/>
      <c r="DD29" s="238"/>
      <c r="DE29" s="238"/>
      <c r="DF29" s="238"/>
      <c r="DG29" s="238"/>
      <c r="DH29" s="238"/>
      <c r="DI29" s="238"/>
      <c r="DJ29" s="238"/>
      <c r="DK29" s="238"/>
      <c r="DL29" s="238"/>
      <c r="DM29" s="238"/>
      <c r="DN29" s="238"/>
      <c r="DO29" s="238"/>
      <c r="DP29" s="238"/>
      <c r="DQ29" s="238"/>
      <c r="DR29" s="238"/>
      <c r="DS29" s="238"/>
      <c r="DT29" s="238"/>
      <c r="DU29" s="238"/>
      <c r="DV29" s="238"/>
      <c r="DW29" s="238"/>
      <c r="DX29" s="238"/>
      <c r="DY29" s="238"/>
      <c r="DZ29" s="238"/>
      <c r="EA29" s="238"/>
      <c r="EB29" s="238"/>
      <c r="EC29" s="238"/>
      <c r="ED29" s="238"/>
      <c r="EE29" s="238"/>
      <c r="EF29" s="238"/>
      <c r="EG29" s="238"/>
      <c r="EH29" s="238"/>
      <c r="EI29" s="238"/>
      <c r="EJ29" s="238"/>
      <c r="EK29" s="238"/>
      <c r="EL29" s="238"/>
      <c r="EM29" s="238"/>
      <c r="EN29" s="238"/>
      <c r="EO29" s="238"/>
      <c r="EP29" s="238"/>
      <c r="EQ29" s="238"/>
      <c r="ER29" s="238"/>
      <c r="ES29" s="238"/>
      <c r="ET29" s="238"/>
      <c r="EU29" s="238"/>
      <c r="EV29" s="238"/>
      <c r="EW29" s="238"/>
      <c r="EX29" s="238"/>
      <c r="EY29" s="238"/>
      <c r="EZ29" s="238"/>
      <c r="FA29" s="238"/>
      <c r="FB29" s="238"/>
      <c r="FC29" s="238"/>
      <c r="FD29" s="238"/>
      <c r="FE29" s="238"/>
      <c r="FF29" s="238"/>
      <c r="FG29" s="238"/>
      <c r="FH29" s="238"/>
      <c r="FI29" s="238"/>
      <c r="FJ29" s="238"/>
      <c r="FK29" s="238"/>
      <c r="FL29" s="238"/>
      <c r="FM29" s="238"/>
      <c r="FN29" s="238"/>
      <c r="FO29" s="238"/>
      <c r="FP29" s="238"/>
      <c r="FQ29" s="238"/>
      <c r="FR29" s="238"/>
      <c r="FS29" s="238"/>
      <c r="FT29" s="238"/>
      <c r="FU29" s="238"/>
      <c r="FV29" s="238"/>
      <c r="FW29" s="238"/>
      <c r="FX29" s="238"/>
      <c r="FY29" s="238"/>
      <c r="FZ29" s="238"/>
      <c r="GA29" s="238"/>
      <c r="GB29" s="238"/>
      <c r="GC29" s="238"/>
      <c r="GD29" s="238"/>
      <c r="GE29" s="238"/>
      <c r="GF29" s="238"/>
      <c r="GG29" s="238"/>
      <c r="GH29" s="238"/>
      <c r="GI29" s="238"/>
      <c r="GJ29" s="238"/>
      <c r="GK29" s="238"/>
      <c r="GL29" s="238"/>
      <c r="GM29" s="238"/>
      <c r="GN29" s="238"/>
      <c r="GO29" s="238"/>
      <c r="GP29" s="238"/>
      <c r="GQ29" s="238"/>
      <c r="GR29" s="238"/>
      <c r="GS29" s="238"/>
      <c r="GT29" s="238"/>
      <c r="GU29" s="238"/>
      <c r="GV29" s="238"/>
      <c r="GW29" s="238"/>
      <c r="GX29" s="238"/>
      <c r="GY29" s="238"/>
      <c r="GZ29" s="238"/>
      <c r="HA29" s="238"/>
      <c r="HB29" s="238"/>
      <c r="HC29" s="238"/>
      <c r="HD29" s="238"/>
      <c r="HE29" s="238"/>
      <c r="HF29" s="238"/>
      <c r="HG29" s="238"/>
      <c r="HH29" s="238"/>
      <c r="HI29" s="238"/>
      <c r="HJ29" s="238"/>
      <c r="HK29" s="238"/>
      <c r="HL29" s="238"/>
      <c r="HM29" s="238"/>
      <c r="HN29" s="238"/>
      <c r="HO29" s="238"/>
      <c r="HP29" s="238"/>
      <c r="HQ29" s="238"/>
      <c r="HR29" s="238"/>
      <c r="HS29" s="238"/>
      <c r="HT29" s="238"/>
      <c r="HU29" s="238"/>
      <c r="HV29" s="238"/>
      <c r="HW29" s="238"/>
      <c r="HX29" s="238"/>
      <c r="HY29" s="238"/>
      <c r="HZ29" s="238"/>
      <c r="IA29" s="238"/>
      <c r="IB29" s="238"/>
      <c r="IC29" s="238"/>
      <c r="ID29" s="238"/>
      <c r="IE29" s="238"/>
      <c r="IF29" s="238"/>
      <c r="IG29" s="238"/>
      <c r="IH29" s="238"/>
      <c r="II29" s="238"/>
      <c r="IJ29" s="238"/>
      <c r="IK29" s="238"/>
      <c r="IL29" s="238"/>
      <c r="IM29" s="238"/>
      <c r="IN29" s="238"/>
      <c r="IO29" s="238"/>
      <c r="IP29" s="238"/>
      <c r="IQ29" s="238"/>
      <c r="IR29" s="238"/>
      <c r="IS29" s="238"/>
      <c r="IT29" s="238"/>
      <c r="IU29" s="238"/>
      <c r="IV29" s="238"/>
    </row>
    <row r="30" spans="1:256" ht="18" customHeight="1" x14ac:dyDescent="0.15">
      <c r="A30" s="427"/>
      <c r="B30" s="428"/>
      <c r="C30" s="422" t="s">
        <v>142</v>
      </c>
      <c r="D30" s="423"/>
      <c r="E30" s="423"/>
      <c r="F30" s="423"/>
      <c r="G30" s="423"/>
      <c r="H30" s="423"/>
      <c r="I30" s="423"/>
      <c r="J30" s="423"/>
      <c r="K30" s="423"/>
      <c r="L30" s="423"/>
      <c r="M30" s="423"/>
      <c r="N30" s="423"/>
      <c r="O30" s="423"/>
      <c r="P30" s="423"/>
      <c r="Q30" s="423"/>
      <c r="R30" s="423"/>
      <c r="S30" s="423"/>
      <c r="T30" s="423"/>
      <c r="U30" s="423"/>
      <c r="V30" s="423"/>
      <c r="W30" s="423"/>
      <c r="X30" s="423"/>
      <c r="Y30" s="423"/>
      <c r="Z30" s="423"/>
      <c r="AA30" s="424"/>
      <c r="AB30" s="414" t="s">
        <v>312</v>
      </c>
      <c r="AC30" s="415"/>
      <c r="AD30" s="415"/>
      <c r="AE30" s="415"/>
      <c r="AF30" s="416"/>
      <c r="AG30" s="500">
        <v>0</v>
      </c>
      <c r="AH30" s="501"/>
      <c r="AI30" s="501"/>
      <c r="AJ30" s="501"/>
      <c r="AK30" s="501"/>
      <c r="AL30" s="501"/>
      <c r="AM30" s="501"/>
      <c r="AN30" s="501"/>
      <c r="AO30" s="502"/>
      <c r="AP30" s="420" t="s">
        <v>155</v>
      </c>
      <c r="AQ30" s="421"/>
    </row>
    <row r="31" spans="1:256" ht="18" customHeight="1" x14ac:dyDescent="0.15">
      <c r="A31" s="427"/>
      <c r="B31" s="428"/>
      <c r="C31" s="422" t="s">
        <v>143</v>
      </c>
      <c r="D31" s="423"/>
      <c r="E31" s="423"/>
      <c r="F31" s="423"/>
      <c r="G31" s="423"/>
      <c r="H31" s="423"/>
      <c r="I31" s="423"/>
      <c r="J31" s="423"/>
      <c r="K31" s="423"/>
      <c r="L31" s="423"/>
      <c r="M31" s="423"/>
      <c r="N31" s="423"/>
      <c r="O31" s="423"/>
      <c r="P31" s="423"/>
      <c r="Q31" s="423"/>
      <c r="R31" s="423"/>
      <c r="S31" s="423"/>
      <c r="T31" s="423"/>
      <c r="U31" s="423"/>
      <c r="V31" s="423"/>
      <c r="W31" s="423"/>
      <c r="X31" s="423"/>
      <c r="Y31" s="423"/>
      <c r="Z31" s="423"/>
      <c r="AA31" s="424"/>
      <c r="AB31" s="414" t="s">
        <v>313</v>
      </c>
      <c r="AC31" s="415"/>
      <c r="AD31" s="415"/>
      <c r="AE31" s="415"/>
      <c r="AF31" s="416"/>
      <c r="AG31" s="500">
        <v>1.36</v>
      </c>
      <c r="AH31" s="501"/>
      <c r="AI31" s="501"/>
      <c r="AJ31" s="501"/>
      <c r="AK31" s="501"/>
      <c r="AL31" s="501"/>
      <c r="AM31" s="501"/>
      <c r="AN31" s="501"/>
      <c r="AO31" s="502"/>
      <c r="AP31" s="420" t="s">
        <v>156</v>
      </c>
      <c r="AQ31" s="421"/>
    </row>
    <row r="32" spans="1:256" ht="18" customHeight="1" x14ac:dyDescent="0.15">
      <c r="A32" s="429"/>
      <c r="B32" s="430"/>
      <c r="C32" s="422" t="s">
        <v>144</v>
      </c>
      <c r="D32" s="423"/>
      <c r="E32" s="423"/>
      <c r="F32" s="423"/>
      <c r="G32" s="423"/>
      <c r="H32" s="423"/>
      <c r="I32" s="423"/>
      <c r="J32" s="423"/>
      <c r="K32" s="423"/>
      <c r="L32" s="423"/>
      <c r="M32" s="423"/>
      <c r="N32" s="423"/>
      <c r="O32" s="423"/>
      <c r="P32" s="423"/>
      <c r="Q32" s="423"/>
      <c r="R32" s="423"/>
      <c r="S32" s="423"/>
      <c r="T32" s="423"/>
      <c r="U32" s="423"/>
      <c r="V32" s="423"/>
      <c r="W32" s="423"/>
      <c r="X32" s="423"/>
      <c r="Y32" s="423"/>
      <c r="Z32" s="423"/>
      <c r="AA32" s="424"/>
      <c r="AB32" s="414" t="s">
        <v>314</v>
      </c>
      <c r="AC32" s="415"/>
      <c r="AD32" s="415"/>
      <c r="AE32" s="415"/>
      <c r="AF32" s="416"/>
      <c r="AG32" s="500">
        <v>1.36</v>
      </c>
      <c r="AH32" s="501"/>
      <c r="AI32" s="501"/>
      <c r="AJ32" s="501"/>
      <c r="AK32" s="501"/>
      <c r="AL32" s="501"/>
      <c r="AM32" s="501"/>
      <c r="AN32" s="501"/>
      <c r="AO32" s="502"/>
      <c r="AP32" s="420" t="s">
        <v>157</v>
      </c>
      <c r="AQ32" s="421"/>
    </row>
    <row r="33" spans="1:48" ht="18" customHeight="1" x14ac:dyDescent="0.15">
      <c r="A33" s="463" t="s">
        <v>113</v>
      </c>
      <c r="B33" s="464"/>
      <c r="C33" s="464"/>
      <c r="D33" s="464"/>
      <c r="E33" s="464"/>
      <c r="F33" s="464"/>
      <c r="G33" s="464"/>
      <c r="H33" s="464"/>
      <c r="I33" s="464"/>
      <c r="J33" s="464"/>
      <c r="K33" s="464"/>
      <c r="L33" s="464"/>
      <c r="M33" s="464"/>
      <c r="N33" s="464"/>
      <c r="O33" s="464"/>
      <c r="P33" s="464"/>
      <c r="Q33" s="464"/>
      <c r="R33" s="464"/>
      <c r="S33" s="464"/>
      <c r="T33" s="464"/>
      <c r="U33" s="464"/>
      <c r="V33" s="464"/>
      <c r="W33" s="464"/>
      <c r="X33" s="464"/>
      <c r="Y33" s="464"/>
      <c r="Z33" s="464"/>
      <c r="AA33" s="465"/>
      <c r="AB33" s="414" t="s">
        <v>132</v>
      </c>
      <c r="AC33" s="415"/>
      <c r="AD33" s="415"/>
      <c r="AE33" s="415"/>
      <c r="AF33" s="416"/>
      <c r="AG33" s="431">
        <f>ROUND(AG13*AG26+AG14*AG27+AG15*AG28+AG16*AG29+AG23*AG30+AG24*AG31+AG25*AG32,1)</f>
        <v>26492.6</v>
      </c>
      <c r="AH33" s="432"/>
      <c r="AI33" s="432"/>
      <c r="AJ33" s="432"/>
      <c r="AK33" s="432"/>
      <c r="AL33" s="432"/>
      <c r="AM33" s="432"/>
      <c r="AN33" s="432"/>
      <c r="AO33" s="433"/>
      <c r="AP33" s="420" t="s">
        <v>315</v>
      </c>
      <c r="AQ33" s="421"/>
      <c r="AR33" s="118" t="s">
        <v>316</v>
      </c>
    </row>
    <row r="34" spans="1:48" ht="18" customHeight="1" x14ac:dyDescent="0.15">
      <c r="A34" s="469"/>
      <c r="B34" s="470"/>
      <c r="C34" s="470"/>
      <c r="D34" s="470"/>
      <c r="E34" s="470"/>
      <c r="F34" s="470"/>
      <c r="G34" s="470"/>
      <c r="H34" s="470"/>
      <c r="I34" s="470"/>
      <c r="J34" s="470"/>
      <c r="K34" s="470"/>
      <c r="L34" s="470"/>
      <c r="M34" s="470"/>
      <c r="N34" s="470"/>
      <c r="O34" s="470"/>
      <c r="P34" s="470"/>
      <c r="Q34" s="470"/>
      <c r="R34" s="470"/>
      <c r="S34" s="470"/>
      <c r="T34" s="470"/>
      <c r="U34" s="470"/>
      <c r="V34" s="470"/>
      <c r="W34" s="470"/>
      <c r="X34" s="470"/>
      <c r="Y34" s="470"/>
      <c r="Z34" s="470"/>
      <c r="AA34" s="471"/>
      <c r="AB34" s="414" t="s">
        <v>134</v>
      </c>
      <c r="AC34" s="415"/>
      <c r="AD34" s="415"/>
      <c r="AE34" s="415"/>
      <c r="AF34" s="416"/>
      <c r="AG34" s="431">
        <f>ROUND(AG33*0.0258,1)</f>
        <v>683.5</v>
      </c>
      <c r="AH34" s="432"/>
      <c r="AI34" s="432"/>
      <c r="AJ34" s="432"/>
      <c r="AK34" s="432"/>
      <c r="AL34" s="432"/>
      <c r="AM34" s="432"/>
      <c r="AN34" s="432"/>
      <c r="AO34" s="433"/>
      <c r="AP34" s="420" t="s">
        <v>317</v>
      </c>
      <c r="AQ34" s="421"/>
      <c r="AR34" s="118" t="s">
        <v>318</v>
      </c>
    </row>
    <row r="35" spans="1:48" ht="18" customHeight="1" x14ac:dyDescent="0.15">
      <c r="A35" s="517" t="s">
        <v>145</v>
      </c>
      <c r="B35" s="518"/>
      <c r="C35" s="518"/>
      <c r="D35" s="518"/>
      <c r="E35" s="518"/>
      <c r="F35" s="518"/>
      <c r="G35" s="518"/>
      <c r="H35" s="518"/>
      <c r="I35" s="518"/>
      <c r="J35" s="518"/>
      <c r="K35" s="518"/>
      <c r="L35" s="518"/>
      <c r="M35" s="518"/>
      <c r="N35" s="518"/>
      <c r="O35" s="518"/>
      <c r="P35" s="518"/>
      <c r="Q35" s="518"/>
      <c r="R35" s="518"/>
      <c r="S35" s="518"/>
      <c r="T35" s="518"/>
      <c r="U35" s="518"/>
      <c r="V35" s="518"/>
      <c r="W35" s="518"/>
      <c r="X35" s="518"/>
      <c r="Y35" s="518"/>
      <c r="Z35" s="518"/>
      <c r="AA35" s="519"/>
      <c r="AB35" s="414" t="s">
        <v>132</v>
      </c>
      <c r="AC35" s="415"/>
      <c r="AD35" s="415"/>
      <c r="AE35" s="415"/>
      <c r="AF35" s="416"/>
      <c r="AG35" s="431">
        <f>AG33-AG19</f>
        <v>5399</v>
      </c>
      <c r="AH35" s="432"/>
      <c r="AI35" s="432"/>
      <c r="AJ35" s="432"/>
      <c r="AK35" s="432"/>
      <c r="AL35" s="432"/>
      <c r="AM35" s="432"/>
      <c r="AN35" s="432"/>
      <c r="AO35" s="433"/>
      <c r="AP35" s="420" t="s">
        <v>319</v>
      </c>
      <c r="AQ35" s="421"/>
      <c r="AR35" s="118" t="s">
        <v>320</v>
      </c>
    </row>
    <row r="36" spans="1:48" ht="18" customHeight="1" x14ac:dyDescent="0.15">
      <c r="A36" s="520"/>
      <c r="B36" s="521"/>
      <c r="C36" s="521"/>
      <c r="D36" s="521"/>
      <c r="E36" s="521"/>
      <c r="F36" s="521"/>
      <c r="G36" s="521"/>
      <c r="H36" s="521"/>
      <c r="I36" s="521"/>
      <c r="J36" s="521"/>
      <c r="K36" s="521"/>
      <c r="L36" s="521"/>
      <c r="M36" s="521"/>
      <c r="N36" s="521"/>
      <c r="O36" s="521"/>
      <c r="P36" s="521"/>
      <c r="Q36" s="521"/>
      <c r="R36" s="521"/>
      <c r="S36" s="521"/>
      <c r="T36" s="521"/>
      <c r="U36" s="521"/>
      <c r="V36" s="521"/>
      <c r="W36" s="521"/>
      <c r="X36" s="521"/>
      <c r="Y36" s="521"/>
      <c r="Z36" s="521"/>
      <c r="AA36" s="522"/>
      <c r="AB36" s="414" t="s">
        <v>134</v>
      </c>
      <c r="AC36" s="415"/>
      <c r="AD36" s="415"/>
      <c r="AE36" s="415"/>
      <c r="AF36" s="416"/>
      <c r="AG36" s="431">
        <f>AG34-AG20</f>
        <v>139.29999999999995</v>
      </c>
      <c r="AH36" s="432"/>
      <c r="AI36" s="432"/>
      <c r="AJ36" s="432"/>
      <c r="AK36" s="432"/>
      <c r="AL36" s="432"/>
      <c r="AM36" s="432"/>
      <c r="AN36" s="432"/>
      <c r="AO36" s="433"/>
      <c r="AP36" s="420" t="s">
        <v>321</v>
      </c>
      <c r="AQ36" s="421"/>
      <c r="AR36" s="177"/>
      <c r="AS36" s="177"/>
    </row>
    <row r="37" spans="1:48" s="177" customFormat="1" ht="18" customHeight="1" x14ac:dyDescent="0.15">
      <c r="A37" s="422" t="s">
        <v>3</v>
      </c>
      <c r="B37" s="423"/>
      <c r="C37" s="423"/>
      <c r="D37" s="423"/>
      <c r="E37" s="423"/>
      <c r="F37" s="423"/>
      <c r="G37" s="423"/>
      <c r="H37" s="423"/>
      <c r="I37" s="423"/>
      <c r="J37" s="423"/>
      <c r="K37" s="423"/>
      <c r="L37" s="423"/>
      <c r="M37" s="423"/>
      <c r="N37" s="423"/>
      <c r="O37" s="423"/>
      <c r="P37" s="423"/>
      <c r="Q37" s="464"/>
      <c r="R37" s="464"/>
      <c r="S37" s="464"/>
      <c r="T37" s="464"/>
      <c r="U37" s="464"/>
      <c r="V37" s="464"/>
      <c r="W37" s="464"/>
      <c r="X37" s="464"/>
      <c r="Y37" s="464"/>
      <c r="Z37" s="464"/>
      <c r="AA37" s="465"/>
      <c r="AB37" s="414" t="s">
        <v>322</v>
      </c>
      <c r="AC37" s="415"/>
      <c r="AD37" s="415"/>
      <c r="AE37" s="415"/>
      <c r="AF37" s="416"/>
      <c r="AG37" s="431">
        <f>IF(AG34=0,0,ROUND(AG36/AG34*100,1))</f>
        <v>20.399999999999999</v>
      </c>
      <c r="AH37" s="432"/>
      <c r="AI37" s="432"/>
      <c r="AJ37" s="432"/>
      <c r="AK37" s="432"/>
      <c r="AL37" s="432"/>
      <c r="AM37" s="432"/>
      <c r="AN37" s="432"/>
      <c r="AO37" s="433"/>
      <c r="AP37" s="420" t="s">
        <v>323</v>
      </c>
      <c r="AQ37" s="421"/>
      <c r="AR37" s="118" t="s">
        <v>324</v>
      </c>
      <c r="AS37" s="118"/>
    </row>
    <row r="38" spans="1:48" ht="18" customHeight="1" x14ac:dyDescent="0.15">
      <c r="A38" s="514" t="s">
        <v>228</v>
      </c>
      <c r="B38" s="515"/>
      <c r="C38" s="515"/>
      <c r="D38" s="515"/>
      <c r="E38" s="515"/>
      <c r="F38" s="515"/>
      <c r="G38" s="515"/>
      <c r="H38" s="515"/>
      <c r="I38" s="515"/>
      <c r="J38" s="515"/>
      <c r="K38" s="515"/>
      <c r="L38" s="515"/>
      <c r="M38" s="515"/>
      <c r="N38" s="515"/>
      <c r="O38" s="515"/>
      <c r="P38" s="515"/>
      <c r="Q38" s="515"/>
      <c r="R38" s="515"/>
      <c r="S38" s="515"/>
      <c r="T38" s="515"/>
      <c r="U38" s="515"/>
      <c r="V38" s="515"/>
      <c r="W38" s="515"/>
      <c r="X38" s="515"/>
      <c r="Y38" s="515"/>
      <c r="Z38" s="515"/>
      <c r="AA38" s="516"/>
      <c r="AB38" s="486" t="s">
        <v>227</v>
      </c>
      <c r="AC38" s="486"/>
      <c r="AD38" s="486"/>
      <c r="AE38" s="486"/>
      <c r="AF38" s="487"/>
      <c r="AG38" s="431">
        <f>ROUND(AG12*0.65+(AG23*AG30+AG24*AG31+AG25*AG32)*0.0136*44/12,1)</f>
        <v>1392.7</v>
      </c>
      <c r="AH38" s="432"/>
      <c r="AI38" s="432"/>
      <c r="AJ38" s="432"/>
      <c r="AK38" s="432"/>
      <c r="AL38" s="432"/>
      <c r="AM38" s="432"/>
      <c r="AN38" s="432"/>
      <c r="AO38" s="433"/>
      <c r="AP38" s="420" t="s">
        <v>325</v>
      </c>
      <c r="AQ38" s="421"/>
      <c r="AR38" s="118" t="s">
        <v>326</v>
      </c>
    </row>
    <row r="39" spans="1:48" ht="18" customHeight="1" x14ac:dyDescent="0.15">
      <c r="A39" s="349"/>
      <c r="B39" s="347"/>
      <c r="C39" s="347"/>
      <c r="D39" s="347"/>
      <c r="E39" s="347"/>
      <c r="F39" s="347"/>
      <c r="G39" s="347"/>
      <c r="H39" s="347"/>
      <c r="I39" s="347"/>
      <c r="J39" s="347"/>
      <c r="K39" s="347"/>
      <c r="L39" s="347"/>
      <c r="M39" s="347"/>
      <c r="N39" s="347"/>
      <c r="O39" s="347"/>
      <c r="P39" s="347"/>
      <c r="Q39" s="348"/>
      <c r="R39" s="348"/>
      <c r="S39" s="348"/>
      <c r="T39" s="348"/>
      <c r="U39" s="348"/>
      <c r="V39" s="348"/>
      <c r="W39" s="348"/>
      <c r="X39" s="348"/>
      <c r="Y39" s="348"/>
      <c r="Z39" s="348"/>
      <c r="AA39" s="348"/>
      <c r="AB39" s="350"/>
      <c r="AC39" s="121"/>
      <c r="AD39" s="121"/>
      <c r="AE39" s="121"/>
      <c r="AF39" s="121"/>
      <c r="AG39" s="523"/>
      <c r="AH39" s="523"/>
      <c r="AI39" s="523"/>
      <c r="AJ39" s="523"/>
      <c r="AK39" s="523"/>
      <c r="AL39" s="523"/>
      <c r="AM39" s="523"/>
      <c r="AN39" s="523"/>
      <c r="AO39" s="523"/>
      <c r="AP39" s="121"/>
      <c r="AQ39" s="121"/>
      <c r="AR39" s="177"/>
      <c r="AS39" s="176"/>
    </row>
    <row r="40" spans="1:48" ht="18" customHeight="1" x14ac:dyDescent="0.15">
      <c r="A40" s="524" t="s">
        <v>232</v>
      </c>
      <c r="B40" s="524"/>
      <c r="C40" s="524"/>
      <c r="D40" s="524"/>
      <c r="E40" s="524"/>
      <c r="F40" s="524"/>
      <c r="G40" s="524"/>
      <c r="H40" s="524"/>
      <c r="I40" s="524"/>
      <c r="J40" s="524"/>
      <c r="K40" s="524"/>
      <c r="L40" s="524"/>
      <c r="M40" s="524"/>
      <c r="N40" s="524"/>
      <c r="O40" s="524"/>
      <c r="P40" s="524"/>
      <c r="Q40" s="524"/>
      <c r="R40" s="524"/>
      <c r="S40" s="524"/>
      <c r="T40" s="524"/>
      <c r="U40" s="524"/>
      <c r="V40" s="524"/>
      <c r="W40" s="524"/>
      <c r="X40" s="524"/>
      <c r="Y40" s="524"/>
      <c r="Z40" s="524"/>
      <c r="AA40" s="524"/>
      <c r="AB40" s="524"/>
      <c r="AC40" s="524"/>
      <c r="AD40" s="524"/>
      <c r="AE40" s="524"/>
      <c r="AF40" s="524"/>
      <c r="AG40" s="524"/>
      <c r="AH40" s="524"/>
      <c r="AI40" s="524"/>
      <c r="AJ40" s="524"/>
      <c r="AK40" s="524"/>
      <c r="AL40" s="524"/>
      <c r="AM40" s="524"/>
      <c r="AN40" s="524"/>
      <c r="AO40" s="524"/>
      <c r="AP40" s="524"/>
      <c r="AQ40" s="524"/>
      <c r="AT40" s="176"/>
      <c r="AU40" s="176"/>
      <c r="AV40" s="176"/>
    </row>
    <row r="41" spans="1:48" ht="18" customHeight="1" x14ac:dyDescent="0.15">
      <c r="A41" s="524" t="s">
        <v>233</v>
      </c>
      <c r="B41" s="524"/>
      <c r="C41" s="524"/>
      <c r="D41" s="524"/>
      <c r="E41" s="524"/>
      <c r="F41" s="524"/>
      <c r="G41" s="524"/>
      <c r="H41" s="524"/>
      <c r="I41" s="524"/>
      <c r="J41" s="524"/>
      <c r="K41" s="524"/>
      <c r="L41" s="524"/>
      <c r="M41" s="524"/>
      <c r="N41" s="524"/>
      <c r="O41" s="524"/>
      <c r="P41" s="524"/>
      <c r="Q41" s="524"/>
      <c r="R41" s="524"/>
      <c r="S41" s="524"/>
      <c r="T41" s="524"/>
      <c r="U41" s="524"/>
      <c r="V41" s="524"/>
      <c r="W41" s="524"/>
      <c r="X41" s="524"/>
      <c r="Y41" s="524"/>
      <c r="Z41" s="524"/>
      <c r="AA41" s="524"/>
      <c r="AB41" s="524"/>
      <c r="AC41" s="524"/>
      <c r="AD41" s="524"/>
      <c r="AE41" s="524"/>
      <c r="AF41" s="524"/>
      <c r="AG41" s="524"/>
      <c r="AH41" s="524"/>
      <c r="AI41" s="524"/>
      <c r="AJ41" s="524"/>
      <c r="AK41" s="524"/>
      <c r="AL41" s="524"/>
      <c r="AM41" s="524"/>
      <c r="AN41" s="524"/>
      <c r="AO41" s="524"/>
      <c r="AP41" s="524"/>
      <c r="AQ41" s="524"/>
    </row>
    <row r="42" spans="1:48" ht="18" customHeight="1" x14ac:dyDescent="0.15">
      <c r="A42" s="293"/>
      <c r="B42" s="293"/>
      <c r="C42" s="293"/>
      <c r="D42" s="293"/>
      <c r="E42" s="293"/>
      <c r="F42" s="293"/>
      <c r="G42" s="293"/>
      <c r="H42" s="293"/>
      <c r="I42" s="293"/>
      <c r="J42" s="293"/>
      <c r="K42" s="293"/>
      <c r="L42" s="293"/>
      <c r="M42" s="293"/>
      <c r="N42" s="293"/>
      <c r="O42" s="293"/>
      <c r="P42" s="293"/>
      <c r="Q42" s="293"/>
      <c r="R42" s="293"/>
      <c r="S42" s="293"/>
      <c r="T42" s="293"/>
      <c r="U42" s="293"/>
      <c r="V42" s="293"/>
      <c r="W42" s="293"/>
      <c r="X42" s="293"/>
      <c r="Y42" s="293"/>
      <c r="Z42" s="293"/>
      <c r="AA42" s="293"/>
      <c r="AB42" s="293"/>
      <c r="AC42" s="293"/>
      <c r="AD42" s="293"/>
      <c r="AE42" s="293"/>
      <c r="AF42" s="293"/>
      <c r="AG42" s="122"/>
      <c r="AH42" s="122"/>
      <c r="AI42" s="122"/>
      <c r="AJ42" s="122"/>
      <c r="AK42" s="122"/>
      <c r="AL42" s="122"/>
      <c r="AM42" s="122"/>
      <c r="AN42" s="122"/>
      <c r="AO42" s="122"/>
      <c r="AP42" s="293"/>
      <c r="AQ42" s="293"/>
      <c r="AR42" s="177"/>
    </row>
    <row r="43" spans="1:48" ht="18" customHeight="1" x14ac:dyDescent="0.15">
      <c r="A43" s="525" t="s">
        <v>327</v>
      </c>
      <c r="B43" s="525"/>
      <c r="C43" s="525"/>
      <c r="D43" s="525"/>
      <c r="E43" s="525"/>
      <c r="F43" s="525"/>
      <c r="G43" s="525"/>
      <c r="H43" s="525"/>
      <c r="I43" s="525"/>
      <c r="J43" s="525"/>
      <c r="K43" s="525"/>
      <c r="L43" s="525"/>
      <c r="M43" s="525"/>
      <c r="N43" s="525"/>
      <c r="O43" s="525"/>
      <c r="P43" s="525"/>
      <c r="Q43" s="525"/>
      <c r="R43" s="525"/>
      <c r="S43" s="525"/>
      <c r="T43" s="525"/>
      <c r="U43" s="525"/>
      <c r="V43" s="525"/>
      <c r="W43" s="525"/>
      <c r="X43" s="525"/>
      <c r="Y43" s="525"/>
      <c r="Z43" s="525"/>
      <c r="AA43" s="525"/>
      <c r="AB43" s="525"/>
      <c r="AC43" s="525"/>
      <c r="AD43" s="525"/>
      <c r="AE43" s="525"/>
      <c r="AF43" s="525"/>
      <c r="AG43" s="525"/>
      <c r="AH43" s="525"/>
      <c r="AI43" s="525"/>
      <c r="AJ43" s="525"/>
      <c r="AK43" s="525"/>
      <c r="AL43" s="525"/>
      <c r="AM43" s="525"/>
      <c r="AN43" s="525"/>
      <c r="AO43" s="525"/>
      <c r="AP43" s="525"/>
      <c r="AQ43" s="525"/>
    </row>
    <row r="44" spans="1:48" ht="18" customHeight="1" x14ac:dyDescent="0.15">
      <c r="A44" s="456" t="s">
        <v>328</v>
      </c>
      <c r="B44" s="457"/>
      <c r="C44" s="456" t="s">
        <v>146</v>
      </c>
      <c r="D44" s="526"/>
      <c r="E44" s="526"/>
      <c r="F44" s="526"/>
      <c r="G44" s="526"/>
      <c r="H44" s="457"/>
      <c r="I44" s="456" t="s">
        <v>147</v>
      </c>
      <c r="J44" s="526"/>
      <c r="K44" s="526"/>
      <c r="L44" s="526"/>
      <c r="M44" s="526"/>
      <c r="N44" s="526"/>
      <c r="O44" s="526"/>
      <c r="P44" s="457"/>
      <c r="Q44" s="456" t="s">
        <v>0</v>
      </c>
      <c r="R44" s="526"/>
      <c r="S44" s="457"/>
      <c r="T44" s="528" t="s">
        <v>148</v>
      </c>
      <c r="U44" s="529"/>
      <c r="V44" s="529"/>
      <c r="W44" s="529"/>
      <c r="X44" s="529"/>
      <c r="Y44" s="530"/>
      <c r="Z44" s="456" t="s">
        <v>149</v>
      </c>
      <c r="AA44" s="526"/>
      <c r="AB44" s="526"/>
      <c r="AC44" s="457"/>
      <c r="AD44" s="534" t="s">
        <v>245</v>
      </c>
      <c r="AE44" s="535"/>
      <c r="AF44" s="535"/>
      <c r="AG44" s="535"/>
      <c r="AH44" s="536"/>
      <c r="AI44" s="534" t="s">
        <v>329</v>
      </c>
      <c r="AJ44" s="535"/>
      <c r="AK44" s="535"/>
      <c r="AL44" s="535"/>
      <c r="AM44" s="536"/>
      <c r="AN44" s="534" t="s">
        <v>150</v>
      </c>
      <c r="AO44" s="535"/>
      <c r="AP44" s="535"/>
      <c r="AQ44" s="536"/>
    </row>
    <row r="45" spans="1:48" ht="13.5" customHeight="1" x14ac:dyDescent="0.15">
      <c r="A45" s="460"/>
      <c r="B45" s="461"/>
      <c r="C45" s="460"/>
      <c r="D45" s="527"/>
      <c r="E45" s="527"/>
      <c r="F45" s="527"/>
      <c r="G45" s="527"/>
      <c r="H45" s="461"/>
      <c r="I45" s="460"/>
      <c r="J45" s="527"/>
      <c r="K45" s="527"/>
      <c r="L45" s="527"/>
      <c r="M45" s="527"/>
      <c r="N45" s="527"/>
      <c r="O45" s="527"/>
      <c r="P45" s="461"/>
      <c r="Q45" s="460"/>
      <c r="R45" s="527"/>
      <c r="S45" s="461"/>
      <c r="T45" s="531"/>
      <c r="U45" s="532"/>
      <c r="V45" s="532"/>
      <c r="W45" s="532"/>
      <c r="X45" s="532"/>
      <c r="Y45" s="533"/>
      <c r="Z45" s="460"/>
      <c r="AA45" s="527"/>
      <c r="AB45" s="527"/>
      <c r="AC45" s="461"/>
      <c r="AD45" s="537"/>
      <c r="AE45" s="538"/>
      <c r="AF45" s="538"/>
      <c r="AG45" s="538"/>
      <c r="AH45" s="539"/>
      <c r="AI45" s="537"/>
      <c r="AJ45" s="538"/>
      <c r="AK45" s="538"/>
      <c r="AL45" s="538"/>
      <c r="AM45" s="539"/>
      <c r="AN45" s="537"/>
      <c r="AO45" s="538"/>
      <c r="AP45" s="538"/>
      <c r="AQ45" s="539"/>
    </row>
    <row r="46" spans="1:48" ht="16.5" customHeight="1" x14ac:dyDescent="0.15">
      <c r="A46" s="422"/>
      <c r="B46" s="424"/>
      <c r="C46" s="422"/>
      <c r="D46" s="423"/>
      <c r="E46" s="423"/>
      <c r="F46" s="423"/>
      <c r="G46" s="423"/>
      <c r="H46" s="424"/>
      <c r="I46" s="422"/>
      <c r="J46" s="423"/>
      <c r="K46" s="423"/>
      <c r="L46" s="423"/>
      <c r="M46" s="423"/>
      <c r="N46" s="423"/>
      <c r="O46" s="423"/>
      <c r="P46" s="424"/>
      <c r="Q46" s="422"/>
      <c r="R46" s="423"/>
      <c r="S46" s="424"/>
      <c r="T46" s="540"/>
      <c r="U46" s="541"/>
      <c r="V46" s="541"/>
      <c r="W46" s="541"/>
      <c r="X46" s="541"/>
      <c r="Y46" s="542"/>
      <c r="Z46" s="414"/>
      <c r="AA46" s="543"/>
      <c r="AB46" s="543"/>
      <c r="AC46" s="544"/>
      <c r="AD46" s="545"/>
      <c r="AE46" s="546"/>
      <c r="AF46" s="546"/>
      <c r="AG46" s="546"/>
      <c r="AH46" s="547"/>
      <c r="AI46" s="545"/>
      <c r="AJ46" s="546"/>
      <c r="AK46" s="546"/>
      <c r="AL46" s="546"/>
      <c r="AM46" s="547"/>
      <c r="AN46" s="548"/>
      <c r="AO46" s="549"/>
      <c r="AP46" s="549"/>
      <c r="AQ46" s="550"/>
    </row>
    <row r="47" spans="1:48" ht="16.5" customHeight="1" x14ac:dyDescent="0.15">
      <c r="A47" s="422"/>
      <c r="B47" s="424"/>
      <c r="C47" s="422"/>
      <c r="D47" s="423"/>
      <c r="E47" s="423"/>
      <c r="F47" s="423"/>
      <c r="G47" s="423"/>
      <c r="H47" s="424"/>
      <c r="I47" s="422"/>
      <c r="J47" s="423"/>
      <c r="K47" s="423"/>
      <c r="L47" s="423"/>
      <c r="M47" s="423"/>
      <c r="N47" s="423"/>
      <c r="O47" s="423"/>
      <c r="P47" s="424"/>
      <c r="Q47" s="422"/>
      <c r="R47" s="423"/>
      <c r="S47" s="424"/>
      <c r="T47" s="540"/>
      <c r="U47" s="541"/>
      <c r="V47" s="541"/>
      <c r="W47" s="541"/>
      <c r="X47" s="541"/>
      <c r="Y47" s="542"/>
      <c r="Z47" s="414"/>
      <c r="AA47" s="543"/>
      <c r="AB47" s="543"/>
      <c r="AC47" s="544"/>
      <c r="AD47" s="545"/>
      <c r="AE47" s="546"/>
      <c r="AF47" s="546"/>
      <c r="AG47" s="546"/>
      <c r="AH47" s="547"/>
      <c r="AI47" s="545"/>
      <c r="AJ47" s="546"/>
      <c r="AK47" s="546"/>
      <c r="AL47" s="546"/>
      <c r="AM47" s="547"/>
      <c r="AN47" s="548"/>
      <c r="AO47" s="549"/>
      <c r="AP47" s="549"/>
      <c r="AQ47" s="550"/>
    </row>
    <row r="48" spans="1:48" ht="16.5" customHeight="1" x14ac:dyDescent="0.15">
      <c r="A48" s="422"/>
      <c r="B48" s="424"/>
      <c r="C48" s="422"/>
      <c r="D48" s="423"/>
      <c r="E48" s="423"/>
      <c r="F48" s="423"/>
      <c r="G48" s="423"/>
      <c r="H48" s="424"/>
      <c r="I48" s="422"/>
      <c r="J48" s="423"/>
      <c r="K48" s="423"/>
      <c r="L48" s="423"/>
      <c r="M48" s="423"/>
      <c r="N48" s="423"/>
      <c r="O48" s="423"/>
      <c r="P48" s="424"/>
      <c r="Q48" s="422"/>
      <c r="R48" s="423"/>
      <c r="S48" s="424"/>
      <c r="T48" s="540"/>
      <c r="U48" s="541"/>
      <c r="V48" s="541"/>
      <c r="W48" s="541"/>
      <c r="X48" s="541"/>
      <c r="Y48" s="542"/>
      <c r="Z48" s="414"/>
      <c r="AA48" s="543"/>
      <c r="AB48" s="543"/>
      <c r="AC48" s="544"/>
      <c r="AD48" s="551"/>
      <c r="AE48" s="552"/>
      <c r="AF48" s="552"/>
      <c r="AG48" s="552"/>
      <c r="AH48" s="553"/>
      <c r="AI48" s="551"/>
      <c r="AJ48" s="552"/>
      <c r="AK48" s="552"/>
      <c r="AL48" s="552"/>
      <c r="AM48" s="553"/>
      <c r="AN48" s="548"/>
      <c r="AO48" s="549"/>
      <c r="AP48" s="549"/>
      <c r="AQ48" s="550"/>
    </row>
    <row r="49" spans="1:43" ht="16.5" customHeight="1" x14ac:dyDescent="0.15">
      <c r="A49" s="422"/>
      <c r="B49" s="424"/>
      <c r="C49" s="422"/>
      <c r="D49" s="423"/>
      <c r="E49" s="423"/>
      <c r="F49" s="423"/>
      <c r="G49" s="423"/>
      <c r="H49" s="424"/>
      <c r="I49" s="422"/>
      <c r="J49" s="423"/>
      <c r="K49" s="423"/>
      <c r="L49" s="423"/>
      <c r="M49" s="423"/>
      <c r="N49" s="423"/>
      <c r="O49" s="423"/>
      <c r="P49" s="424"/>
      <c r="Q49" s="422"/>
      <c r="R49" s="423"/>
      <c r="S49" s="424"/>
      <c r="T49" s="540"/>
      <c r="U49" s="541"/>
      <c r="V49" s="541"/>
      <c r="W49" s="541"/>
      <c r="X49" s="541"/>
      <c r="Y49" s="542"/>
      <c r="Z49" s="414"/>
      <c r="AA49" s="543"/>
      <c r="AB49" s="543"/>
      <c r="AC49" s="544"/>
      <c r="AD49" s="554"/>
      <c r="AE49" s="555"/>
      <c r="AF49" s="555"/>
      <c r="AG49" s="555"/>
      <c r="AH49" s="556"/>
      <c r="AI49" s="551"/>
      <c r="AJ49" s="552"/>
      <c r="AK49" s="552"/>
      <c r="AL49" s="552"/>
      <c r="AM49" s="553"/>
      <c r="AN49" s="548"/>
      <c r="AO49" s="549"/>
      <c r="AP49" s="549"/>
      <c r="AQ49" s="550"/>
    </row>
    <row r="50" spans="1:43" ht="16.5" customHeight="1" x14ac:dyDescent="0.15">
      <c r="A50" s="422"/>
      <c r="B50" s="424"/>
      <c r="C50" s="422"/>
      <c r="D50" s="423"/>
      <c r="E50" s="423"/>
      <c r="F50" s="423"/>
      <c r="G50" s="423"/>
      <c r="H50" s="424"/>
      <c r="I50" s="422"/>
      <c r="J50" s="423"/>
      <c r="K50" s="423"/>
      <c r="L50" s="423"/>
      <c r="M50" s="423"/>
      <c r="N50" s="423"/>
      <c r="O50" s="423"/>
      <c r="P50" s="424"/>
      <c r="Q50" s="422"/>
      <c r="R50" s="423"/>
      <c r="S50" s="424"/>
      <c r="T50" s="540"/>
      <c r="U50" s="541"/>
      <c r="V50" s="541"/>
      <c r="W50" s="541"/>
      <c r="X50" s="541"/>
      <c r="Y50" s="542"/>
      <c r="Z50" s="414"/>
      <c r="AA50" s="543"/>
      <c r="AB50" s="543"/>
      <c r="AC50" s="544"/>
      <c r="AD50" s="554"/>
      <c r="AE50" s="555"/>
      <c r="AF50" s="555"/>
      <c r="AG50" s="555"/>
      <c r="AH50" s="556"/>
      <c r="AI50" s="551"/>
      <c r="AJ50" s="552"/>
      <c r="AK50" s="552"/>
      <c r="AL50" s="552"/>
      <c r="AM50" s="553"/>
      <c r="AN50" s="548"/>
      <c r="AO50" s="549"/>
      <c r="AP50" s="549"/>
      <c r="AQ50" s="550"/>
    </row>
    <row r="51" spans="1:43" ht="13.5" customHeight="1" x14ac:dyDescent="0.15"/>
    <row r="52" spans="1:43" x14ac:dyDescent="0.15">
      <c r="A52" s="296" t="s">
        <v>361</v>
      </c>
    </row>
    <row r="53" spans="1:43" x14ac:dyDescent="0.15">
      <c r="A53" s="296" t="s">
        <v>362</v>
      </c>
    </row>
  </sheetData>
  <mergeCells count="210">
    <mergeCell ref="AI50:AM50"/>
    <mergeCell ref="AN50:AQ50"/>
    <mergeCell ref="AD49:AH49"/>
    <mergeCell ref="AI49:AM49"/>
    <mergeCell ref="AN49:AQ49"/>
    <mergeCell ref="A50:B50"/>
    <mergeCell ref="C50:H50"/>
    <mergeCell ref="I50:P50"/>
    <mergeCell ref="Q50:S50"/>
    <mergeCell ref="T50:Y50"/>
    <mergeCell ref="Z50:AC50"/>
    <mergeCell ref="AD50:AH50"/>
    <mergeCell ref="A49:B49"/>
    <mergeCell ref="C49:H49"/>
    <mergeCell ref="I49:P49"/>
    <mergeCell ref="Q49:S49"/>
    <mergeCell ref="T49:Y49"/>
    <mergeCell ref="Z49:AC49"/>
    <mergeCell ref="A48:B48"/>
    <mergeCell ref="C48:H48"/>
    <mergeCell ref="I48:P48"/>
    <mergeCell ref="Q48:S48"/>
    <mergeCell ref="T48:Y48"/>
    <mergeCell ref="Z48:AC48"/>
    <mergeCell ref="AD48:AH48"/>
    <mergeCell ref="AI48:AM48"/>
    <mergeCell ref="AN48:AQ48"/>
    <mergeCell ref="A47:B47"/>
    <mergeCell ref="C47:H47"/>
    <mergeCell ref="I47:P47"/>
    <mergeCell ref="Q47:S47"/>
    <mergeCell ref="T47:Y47"/>
    <mergeCell ref="Z47:AC47"/>
    <mergeCell ref="AD47:AH47"/>
    <mergeCell ref="AI47:AM47"/>
    <mergeCell ref="AN47:AQ47"/>
    <mergeCell ref="A46:B46"/>
    <mergeCell ref="C46:H46"/>
    <mergeCell ref="I46:P46"/>
    <mergeCell ref="Q46:S46"/>
    <mergeCell ref="T46:Y46"/>
    <mergeCell ref="Z46:AC46"/>
    <mergeCell ref="AD46:AH46"/>
    <mergeCell ref="AI46:AM46"/>
    <mergeCell ref="AN46:AQ46"/>
    <mergeCell ref="AG39:AO39"/>
    <mergeCell ref="A40:AQ40"/>
    <mergeCell ref="A41:AQ41"/>
    <mergeCell ref="A43:AQ43"/>
    <mergeCell ref="A44:B45"/>
    <mergeCell ref="C44:H45"/>
    <mergeCell ref="I44:P45"/>
    <mergeCell ref="Q44:S45"/>
    <mergeCell ref="T44:Y45"/>
    <mergeCell ref="Z44:AC45"/>
    <mergeCell ref="AD44:AH45"/>
    <mergeCell ref="AI44:AM45"/>
    <mergeCell ref="AN44:AQ45"/>
    <mergeCell ref="A37:AA37"/>
    <mergeCell ref="AB37:AF37"/>
    <mergeCell ref="AG37:AO37"/>
    <mergeCell ref="AP37:AQ37"/>
    <mergeCell ref="A38:AA38"/>
    <mergeCell ref="AB38:AF38"/>
    <mergeCell ref="AG38:AO38"/>
    <mergeCell ref="AP38:AQ38"/>
    <mergeCell ref="A35:AA36"/>
    <mergeCell ref="AB35:AF35"/>
    <mergeCell ref="AG35:AO35"/>
    <mergeCell ref="AP35:AQ35"/>
    <mergeCell ref="AB36:AF36"/>
    <mergeCell ref="AG36:AO36"/>
    <mergeCell ref="AP36:AQ36"/>
    <mergeCell ref="AB32:AF32"/>
    <mergeCell ref="AG32:AO32"/>
    <mergeCell ref="AP32:AQ32"/>
    <mergeCell ref="A33:AA34"/>
    <mergeCell ref="AB33:AF33"/>
    <mergeCell ref="AG33:AO33"/>
    <mergeCell ref="AP33:AQ33"/>
    <mergeCell ref="AB34:AF34"/>
    <mergeCell ref="AG34:AO34"/>
    <mergeCell ref="AP34:AQ34"/>
    <mergeCell ref="A26:B32"/>
    <mergeCell ref="C32:AA32"/>
    <mergeCell ref="AP29:AQ29"/>
    <mergeCell ref="C30:AA30"/>
    <mergeCell ref="AB30:AF30"/>
    <mergeCell ref="AG30:AO30"/>
    <mergeCell ref="AP30:AQ30"/>
    <mergeCell ref="C31:AA31"/>
    <mergeCell ref="AB31:AF31"/>
    <mergeCell ref="AG31:AO31"/>
    <mergeCell ref="AP31:AQ31"/>
    <mergeCell ref="C26:D29"/>
    <mergeCell ref="E26:L28"/>
    <mergeCell ref="E29:AA29"/>
    <mergeCell ref="AB29:AF29"/>
    <mergeCell ref="AG29:AO29"/>
    <mergeCell ref="AP26:AQ26"/>
    <mergeCell ref="M27:AA27"/>
    <mergeCell ref="AB27:AF27"/>
    <mergeCell ref="AG27:AO27"/>
    <mergeCell ref="AP27:AQ27"/>
    <mergeCell ref="M28:AA28"/>
    <mergeCell ref="AB28:AF28"/>
    <mergeCell ref="AG28:AO28"/>
    <mergeCell ref="AP28:AQ28"/>
    <mergeCell ref="M26:AA26"/>
    <mergeCell ref="AB26:AF26"/>
    <mergeCell ref="AG26:AO26"/>
    <mergeCell ref="AG24:AO24"/>
    <mergeCell ref="AP24:AQ24"/>
    <mergeCell ref="C25:AA25"/>
    <mergeCell ref="AB25:AF25"/>
    <mergeCell ref="AG25:AO25"/>
    <mergeCell ref="AP25:AQ25"/>
    <mergeCell ref="C22:AA22"/>
    <mergeCell ref="AB22:AF22"/>
    <mergeCell ref="AG22:AO22"/>
    <mergeCell ref="AP22:AQ22"/>
    <mergeCell ref="A23:B25"/>
    <mergeCell ref="C23:AA23"/>
    <mergeCell ref="AB23:AF23"/>
    <mergeCell ref="AG23:AO23"/>
    <mergeCell ref="AP23:AQ23"/>
    <mergeCell ref="C24:AA24"/>
    <mergeCell ref="I20:M20"/>
    <mergeCell ref="N20:AA20"/>
    <mergeCell ref="AB20:AF20"/>
    <mergeCell ref="AG20:AO20"/>
    <mergeCell ref="AP20:AQ20"/>
    <mergeCell ref="I21:M21"/>
    <mergeCell ref="N21:AA21"/>
    <mergeCell ref="AB21:AF21"/>
    <mergeCell ref="AG21:AO21"/>
    <mergeCell ref="AP21:AQ21"/>
    <mergeCell ref="A8:B22"/>
    <mergeCell ref="C8:D11"/>
    <mergeCell ref="E8:AA8"/>
    <mergeCell ref="AB8:AF8"/>
    <mergeCell ref="AG8:AO8"/>
    <mergeCell ref="AP8:AQ8"/>
    <mergeCell ref="E9:L11"/>
    <mergeCell ref="AB24:AF24"/>
    <mergeCell ref="C18:AA18"/>
    <mergeCell ref="AB18:AF18"/>
    <mergeCell ref="AG18:AO18"/>
    <mergeCell ref="AP18:AQ18"/>
    <mergeCell ref="C19:H21"/>
    <mergeCell ref="I19:M19"/>
    <mergeCell ref="N19:AA19"/>
    <mergeCell ref="AB19:AF19"/>
    <mergeCell ref="AG19:AO19"/>
    <mergeCell ref="AP19:AQ19"/>
    <mergeCell ref="E16:AA16"/>
    <mergeCell ref="AB16:AF16"/>
    <mergeCell ref="AG16:AO16"/>
    <mergeCell ref="AP16:AQ16"/>
    <mergeCell ref="C17:AA17"/>
    <mergeCell ref="AB17:AF17"/>
    <mergeCell ref="AG17:AO17"/>
    <mergeCell ref="AP17:AQ17"/>
    <mergeCell ref="M14:AA14"/>
    <mergeCell ref="AB14:AF14"/>
    <mergeCell ref="AG14:AO14"/>
    <mergeCell ref="AP14:AQ14"/>
    <mergeCell ref="M15:AA15"/>
    <mergeCell ref="AB15:AF15"/>
    <mergeCell ref="AG15:AO15"/>
    <mergeCell ref="AP15:AQ15"/>
    <mergeCell ref="C12:D16"/>
    <mergeCell ref="E12:AA12"/>
    <mergeCell ref="AB12:AF12"/>
    <mergeCell ref="AG12:AO12"/>
    <mergeCell ref="AP12:AQ12"/>
    <mergeCell ref="E13:L15"/>
    <mergeCell ref="M13:AA13"/>
    <mergeCell ref="AB13:AF13"/>
    <mergeCell ref="AG13:AO13"/>
    <mergeCell ref="AP13:AQ13"/>
    <mergeCell ref="AP9:AQ9"/>
    <mergeCell ref="M10:AA10"/>
    <mergeCell ref="AB10:AF10"/>
    <mergeCell ref="AG10:AO10"/>
    <mergeCell ref="AP10:AQ10"/>
    <mergeCell ref="M11:AA11"/>
    <mergeCell ref="AB11:AF11"/>
    <mergeCell ref="AG11:AO11"/>
    <mergeCell ref="AP11:AQ11"/>
    <mergeCell ref="M9:AA9"/>
    <mergeCell ref="AB9:AF9"/>
    <mergeCell ref="AG9:AO9"/>
    <mergeCell ref="AB6:AF6"/>
    <mergeCell ref="AG6:AO6"/>
    <mergeCell ref="AP6:AQ6"/>
    <mergeCell ref="C7:AA7"/>
    <mergeCell ref="AB7:AF7"/>
    <mergeCell ref="AG7:AO7"/>
    <mergeCell ref="AP7:AQ7"/>
    <mergeCell ref="A4:B7"/>
    <mergeCell ref="C4:AA4"/>
    <mergeCell ref="AB4:AF4"/>
    <mergeCell ref="AG4:AO4"/>
    <mergeCell ref="AP4:AQ4"/>
    <mergeCell ref="C5:AA5"/>
    <mergeCell ref="AB5:AF5"/>
    <mergeCell ref="AG5:AO5"/>
    <mergeCell ref="AP5:AQ5"/>
    <mergeCell ref="C6:AA6"/>
  </mergeCells>
  <phoneticPr fontId="5"/>
  <dataValidations count="1">
    <dataValidation type="list" allowBlank="1" showInputMessage="1" showErrorMessage="1" sqref="Z46:Z50">
      <formula1>"電力,蒸気,温水,冷水"</formula1>
    </dataValidation>
  </dataValidations>
  <pageMargins left="0.70866141732283472" right="0.70866141732283472" top="0.74803149606299213" bottom="0.74803149606299213" header="0.31496062992125984" footer="0.31496062992125984"/>
  <pageSetup paperSize="9" scale="84" firstPageNumber="35" orientation="portrait" useFirstPageNumber="1"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66"/>
  <sheetViews>
    <sheetView view="pageBreakPreview" zoomScale="70" zoomScaleNormal="70" zoomScaleSheetLayoutView="70" workbookViewId="0">
      <selection activeCell="C6" sqref="C6"/>
    </sheetView>
  </sheetViews>
  <sheetFormatPr defaultRowHeight="15.75" x14ac:dyDescent="0.15"/>
  <cols>
    <col min="1" max="1" width="13.625" style="27" customWidth="1"/>
    <col min="2" max="2" width="31.5" style="27" customWidth="1"/>
    <col min="3" max="3" width="11.875" style="27" customWidth="1"/>
    <col min="4" max="8" width="7.5" style="27" customWidth="1"/>
    <col min="9" max="9" width="14.125" style="27" customWidth="1"/>
    <col min="10" max="10" width="12.125" style="27" bestFit="1" customWidth="1"/>
    <col min="11" max="12" width="15.5" style="27" customWidth="1"/>
    <col min="13" max="13" width="14.125" style="27" customWidth="1"/>
    <col min="14" max="14" width="13.125" style="27" customWidth="1"/>
    <col min="15" max="16" width="15.5" style="27" customWidth="1"/>
    <col min="17" max="17" width="13" style="27" customWidth="1"/>
    <col min="18" max="18" width="12.75" style="27" customWidth="1"/>
    <col min="19" max="19" width="12.25" style="27" customWidth="1"/>
    <col min="20" max="23" width="6.25" style="27" customWidth="1"/>
    <col min="24" max="16384" width="9" style="27"/>
  </cols>
  <sheetData>
    <row r="1" spans="1:24" ht="24" x14ac:dyDescent="0.15">
      <c r="A1" s="26" t="s">
        <v>365</v>
      </c>
      <c r="U1" s="30"/>
      <c r="V1" s="557"/>
      <c r="W1" s="557"/>
      <c r="X1" s="30"/>
    </row>
    <row r="2" spans="1:24" ht="16.5" customHeight="1" x14ac:dyDescent="0.15"/>
    <row r="3" spans="1:24" ht="16.5" customHeight="1" x14ac:dyDescent="0.15">
      <c r="A3" s="28" t="s">
        <v>331</v>
      </c>
    </row>
    <row r="4" spans="1:24" ht="16.5" customHeight="1" x14ac:dyDescent="0.15">
      <c r="I4" s="29" t="s">
        <v>10</v>
      </c>
    </row>
    <row r="5" spans="1:24" ht="17.25" customHeight="1" x14ac:dyDescent="0.15">
      <c r="A5" s="123"/>
      <c r="I5" s="29" t="s">
        <v>284</v>
      </c>
    </row>
    <row r="6" spans="1:24" ht="16.5" customHeight="1" x14ac:dyDescent="0.15">
      <c r="A6" s="123"/>
      <c r="I6" s="29" t="s">
        <v>285</v>
      </c>
    </row>
    <row r="7" spans="1:24" ht="16.5" customHeight="1" x14ac:dyDescent="0.15">
      <c r="A7" s="123"/>
    </row>
    <row r="8" spans="1:24" ht="16.5" customHeight="1" x14ac:dyDescent="0.15">
      <c r="A8" s="123"/>
      <c r="F8" s="124"/>
      <c r="I8" s="268"/>
      <c r="J8" s="27" t="s">
        <v>280</v>
      </c>
    </row>
    <row r="9" spans="1:24" ht="16.5" customHeight="1" x14ac:dyDescent="0.15">
      <c r="A9" s="123"/>
      <c r="F9" s="124"/>
      <c r="I9" s="291"/>
      <c r="J9" s="27" t="s">
        <v>281</v>
      </c>
    </row>
    <row r="10" spans="1:24" s="62" customFormat="1" ht="18.75" customHeight="1" x14ac:dyDescent="0.15">
      <c r="A10" s="125"/>
      <c r="B10" s="125"/>
      <c r="C10" s="125"/>
      <c r="D10" s="125"/>
      <c r="E10" s="125"/>
      <c r="F10" s="125"/>
      <c r="G10" s="87"/>
      <c r="H10" s="87"/>
      <c r="I10" s="269"/>
      <c r="J10" s="27" t="s">
        <v>282</v>
      </c>
      <c r="K10" s="87"/>
      <c r="L10" s="126"/>
      <c r="M10" s="87"/>
      <c r="N10" s="558"/>
      <c r="O10" s="558"/>
      <c r="P10" s="558"/>
      <c r="Q10" s="558"/>
      <c r="R10" s="558"/>
      <c r="S10" s="558"/>
      <c r="T10" s="558"/>
      <c r="U10" s="558"/>
    </row>
    <row r="11" spans="1:24" ht="16.5" customHeight="1" thickBot="1" x14ac:dyDescent="0.2">
      <c r="A11" s="123" t="s">
        <v>106</v>
      </c>
    </row>
    <row r="12" spans="1:24" s="88" customFormat="1" ht="121.5" customHeight="1" x14ac:dyDescent="0.15">
      <c r="A12" s="394" t="s">
        <v>7</v>
      </c>
      <c r="B12" s="571" t="s">
        <v>4</v>
      </c>
      <c r="C12" s="560" t="s">
        <v>162</v>
      </c>
      <c r="D12" s="562" t="s">
        <v>165</v>
      </c>
      <c r="E12" s="563"/>
      <c r="F12" s="562" t="s">
        <v>174</v>
      </c>
      <c r="G12" s="563"/>
      <c r="H12" s="562" t="s">
        <v>175</v>
      </c>
      <c r="I12" s="563"/>
      <c r="J12" s="128" t="s">
        <v>176</v>
      </c>
      <c r="K12" s="128" t="s">
        <v>73</v>
      </c>
      <c r="L12" s="128" t="s">
        <v>27</v>
      </c>
      <c r="M12" s="128" t="s">
        <v>220</v>
      </c>
      <c r="N12" s="128" t="s">
        <v>47</v>
      </c>
      <c r="O12" s="128" t="s">
        <v>177</v>
      </c>
      <c r="P12" s="129" t="s">
        <v>72</v>
      </c>
      <c r="Q12" s="564" t="s">
        <v>57</v>
      </c>
      <c r="R12" s="562" t="s">
        <v>174</v>
      </c>
      <c r="S12" s="563"/>
      <c r="T12" s="566" t="s">
        <v>175</v>
      </c>
      <c r="U12" s="566"/>
      <c r="V12" s="566"/>
      <c r="W12" s="566" t="s">
        <v>178</v>
      </c>
      <c r="X12" s="567"/>
    </row>
    <row r="13" spans="1:24" s="88" customFormat="1" ht="31.5" x14ac:dyDescent="0.15">
      <c r="A13" s="559"/>
      <c r="B13" s="572"/>
      <c r="C13" s="561"/>
      <c r="D13" s="49" t="s">
        <v>31</v>
      </c>
      <c r="E13" s="130" t="s">
        <v>8</v>
      </c>
      <c r="F13" s="49" t="s">
        <v>32</v>
      </c>
      <c r="G13" s="130" t="s">
        <v>8</v>
      </c>
      <c r="H13" s="49" t="s">
        <v>74</v>
      </c>
      <c r="I13" s="49" t="s">
        <v>8</v>
      </c>
      <c r="J13" s="49" t="s">
        <v>75</v>
      </c>
      <c r="K13" s="49" t="s">
        <v>179</v>
      </c>
      <c r="L13" s="49" t="s">
        <v>76</v>
      </c>
      <c r="M13" s="130" t="s">
        <v>77</v>
      </c>
      <c r="N13" s="131" t="s">
        <v>78</v>
      </c>
      <c r="O13" s="131" t="s">
        <v>79</v>
      </c>
      <c r="P13" s="131" t="s">
        <v>80</v>
      </c>
      <c r="Q13" s="565"/>
      <c r="R13" s="49" t="s">
        <v>81</v>
      </c>
      <c r="S13" s="49" t="s">
        <v>8</v>
      </c>
      <c r="T13" s="49" t="s">
        <v>82</v>
      </c>
      <c r="U13" s="568" t="s">
        <v>8</v>
      </c>
      <c r="V13" s="568"/>
      <c r="W13" s="569" t="s">
        <v>83</v>
      </c>
      <c r="X13" s="570"/>
    </row>
    <row r="14" spans="1:24" s="62" customFormat="1" ht="16.5" customHeight="1" x14ac:dyDescent="0.15">
      <c r="A14" s="304"/>
      <c r="B14" s="304"/>
      <c r="C14" s="326"/>
      <c r="D14" s="299"/>
      <c r="E14" s="116" t="str">
        <f>IF($C14="","",VLOOKUP($C14,原単位シート!$B$4:$G$18,2,FALSE))</f>
        <v/>
      </c>
      <c r="F14" s="67" t="str">
        <f>IF($C14="","",VLOOKUP($C14,原単位シート!$B$4:$G$18,3,FALSE))</f>
        <v/>
      </c>
      <c r="G14" s="116" t="str">
        <f>IF($C14="","",VLOOKUP($C14,原単位シート!$B$4:$G$18,5,FALSE))</f>
        <v/>
      </c>
      <c r="H14" s="67" t="str">
        <f>IF($C14="","",VLOOKUP($C14,原単位シート!$B$4:$G$18,4,FALSE))</f>
        <v/>
      </c>
      <c r="I14" s="116" t="str">
        <f>IF($C14="","",VLOOKUP($C14,原単位シート!$B$4:$G$18,5,FALSE))</f>
        <v/>
      </c>
      <c r="J14" s="65" t="str">
        <f>IF(B14="","",D14*F14)</f>
        <v/>
      </c>
      <c r="K14" s="65" t="str">
        <f t="shared" ref="K14:K19" si="0">IF(B14="","",D14*H14*0.0258)</f>
        <v/>
      </c>
      <c r="L14" s="132" t="str">
        <f>IF($C14="","",VLOOKUP($C14,原単位シート!$B$4:$G$18,6,FALSE))</f>
        <v/>
      </c>
      <c r="M14" s="65" t="str">
        <f t="shared" ref="M14:M19" si="1">IF(B14="","",D14*H14*L14*44/12)</f>
        <v/>
      </c>
      <c r="N14" s="324"/>
      <c r="O14" s="65" t="str">
        <f t="shared" ref="O14:O19" si="2">IF(B14="","",J14*N14)</f>
        <v/>
      </c>
      <c r="P14" s="65" t="str">
        <f t="shared" ref="P14:P19" si="3">IF(B14="","",J14-O14)</f>
        <v/>
      </c>
      <c r="Q14" s="573"/>
      <c r="R14" s="576" t="str">
        <f>IF($Q$14="","0",VLOOKUP($Q$14,原単位シート!$B$4:$G$18,3,FALSE))</f>
        <v>0</v>
      </c>
      <c r="S14" s="578" t="str">
        <f>IF($Q$14="","",VLOOKUP($Q$14,原単位シート!$B$4:$G$18,5,FALSE))</f>
        <v/>
      </c>
      <c r="T14" s="376" t="str">
        <f>IF($Q$14="","0",VLOOKUP($Q$14,原単位シート!$B$4:$G$18,4,FALSE))</f>
        <v>0</v>
      </c>
      <c r="U14" s="581" t="str">
        <f>IF($Q$14="","",VLOOKUP($Q$14,原単位シート!$B$4:$G$18,5,FALSE))</f>
        <v/>
      </c>
      <c r="V14" s="581"/>
      <c r="W14" s="583" t="str">
        <f t="shared" ref="W14:W19" si="4">IF(P14="","",P14/R$14)</f>
        <v/>
      </c>
      <c r="X14" s="584"/>
    </row>
    <row r="15" spans="1:24" s="62" customFormat="1" ht="16.5" customHeight="1" x14ac:dyDescent="0.15">
      <c r="A15" s="304"/>
      <c r="B15" s="304"/>
      <c r="C15" s="326"/>
      <c r="D15" s="299"/>
      <c r="E15" s="116" t="str">
        <f>IF($C15="","",VLOOKUP($C15,原単位シート!$B$4:$G$18,2,FALSE))</f>
        <v/>
      </c>
      <c r="F15" s="67" t="str">
        <f>IF($C15="","",VLOOKUP($C15,原単位シート!$B$4:$G$18,3,FALSE))</f>
        <v/>
      </c>
      <c r="G15" s="116" t="str">
        <f>IF($C15="","",VLOOKUP($C15,原単位シート!$B$4:$G$18,5,FALSE))</f>
        <v/>
      </c>
      <c r="H15" s="67" t="str">
        <f>IF($C15="","",VLOOKUP($C15,原単位シート!$B$4:$G$18,4,FALSE))</f>
        <v/>
      </c>
      <c r="I15" s="116" t="str">
        <f>IF($C15="","",VLOOKUP($C15,原単位シート!$B$4:$G$18,5,FALSE))</f>
        <v/>
      </c>
      <c r="J15" s="65" t="str">
        <f t="shared" ref="J15:J19" si="5">IF(B15="","",D15*F15)</f>
        <v/>
      </c>
      <c r="K15" s="65" t="str">
        <f t="shared" si="0"/>
        <v/>
      </c>
      <c r="L15" s="132" t="str">
        <f>IF($C15="","",VLOOKUP($C15,原単位シート!$B$4:$G$18,6,FALSE))</f>
        <v/>
      </c>
      <c r="M15" s="65" t="str">
        <f t="shared" si="1"/>
        <v/>
      </c>
      <c r="N15" s="324"/>
      <c r="O15" s="65" t="str">
        <f t="shared" si="2"/>
        <v/>
      </c>
      <c r="P15" s="65" t="str">
        <f t="shared" si="3"/>
        <v/>
      </c>
      <c r="Q15" s="574"/>
      <c r="R15" s="577"/>
      <c r="S15" s="579"/>
      <c r="T15" s="376"/>
      <c r="U15" s="581"/>
      <c r="V15" s="581"/>
      <c r="W15" s="583" t="str">
        <f t="shared" si="4"/>
        <v/>
      </c>
      <c r="X15" s="584"/>
    </row>
    <row r="16" spans="1:24" s="62" customFormat="1" ht="16.5" customHeight="1" x14ac:dyDescent="0.15">
      <c r="A16" s="304"/>
      <c r="B16" s="304"/>
      <c r="C16" s="326"/>
      <c r="D16" s="299"/>
      <c r="E16" s="116" t="str">
        <f>IF($C16="","",VLOOKUP($C16,原単位シート!$B$4:$G$18,2,FALSE))</f>
        <v/>
      </c>
      <c r="F16" s="67" t="str">
        <f>IF($C16="","",VLOOKUP($C16,原単位シート!$B$4:$G$18,3,FALSE))</f>
        <v/>
      </c>
      <c r="G16" s="116" t="str">
        <f>IF($C16="","",VLOOKUP($C16,原単位シート!$B$4:$G$18,5,FALSE))</f>
        <v/>
      </c>
      <c r="H16" s="67" t="str">
        <f>IF($C16="","",VLOOKUP($C16,原単位シート!$B$4:$G$18,4,FALSE))</f>
        <v/>
      </c>
      <c r="I16" s="116" t="str">
        <f>IF($C16="","",VLOOKUP($C16,原単位シート!$B$4:$G$18,5,FALSE))</f>
        <v/>
      </c>
      <c r="J16" s="65" t="str">
        <f t="shared" si="5"/>
        <v/>
      </c>
      <c r="K16" s="65" t="str">
        <f t="shared" si="0"/>
        <v/>
      </c>
      <c r="L16" s="132" t="str">
        <f>IF($C16="","",VLOOKUP($C16,原単位シート!$B$4:$G$18,6,FALSE))</f>
        <v/>
      </c>
      <c r="M16" s="65" t="str">
        <f t="shared" si="1"/>
        <v/>
      </c>
      <c r="N16" s="324"/>
      <c r="O16" s="65" t="str">
        <f t="shared" si="2"/>
        <v/>
      </c>
      <c r="P16" s="65" t="str">
        <f t="shared" si="3"/>
        <v/>
      </c>
      <c r="Q16" s="574"/>
      <c r="R16" s="577"/>
      <c r="S16" s="579"/>
      <c r="T16" s="376"/>
      <c r="U16" s="581"/>
      <c r="V16" s="581"/>
      <c r="W16" s="583" t="str">
        <f t="shared" si="4"/>
        <v/>
      </c>
      <c r="X16" s="584"/>
    </row>
    <row r="17" spans="1:24" s="62" customFormat="1" ht="16.5" customHeight="1" x14ac:dyDescent="0.15">
      <c r="A17" s="304"/>
      <c r="B17" s="304"/>
      <c r="C17" s="326"/>
      <c r="D17" s="299"/>
      <c r="E17" s="116" t="str">
        <f>IF($C17="","",VLOOKUP($C17,原単位シート!$B$4:$G$18,2,FALSE))</f>
        <v/>
      </c>
      <c r="F17" s="67" t="str">
        <f>IF($C17="","",VLOOKUP($C17,原単位シート!$B$4:$G$18,3,FALSE))</f>
        <v/>
      </c>
      <c r="G17" s="116" t="str">
        <f>IF($C17="","",VLOOKUP($C17,原単位シート!$B$4:$G$18,5,FALSE))</f>
        <v/>
      </c>
      <c r="H17" s="67" t="str">
        <f>IF($C17="","",VLOOKUP($C17,原単位シート!$B$4:$G$18,4,FALSE))</f>
        <v/>
      </c>
      <c r="I17" s="116" t="str">
        <f>IF($C17="","",VLOOKUP($C17,原単位シート!$B$4:$G$18,5,FALSE))</f>
        <v/>
      </c>
      <c r="J17" s="65" t="str">
        <f t="shared" si="5"/>
        <v/>
      </c>
      <c r="K17" s="65" t="str">
        <f t="shared" si="0"/>
        <v/>
      </c>
      <c r="L17" s="132" t="str">
        <f>IF($C17="","",VLOOKUP($C17,原単位シート!$B$4:$G$18,6,FALSE))</f>
        <v/>
      </c>
      <c r="M17" s="65" t="str">
        <f t="shared" si="1"/>
        <v/>
      </c>
      <c r="N17" s="324"/>
      <c r="O17" s="65" t="str">
        <f t="shared" si="2"/>
        <v/>
      </c>
      <c r="P17" s="65" t="str">
        <f t="shared" si="3"/>
        <v/>
      </c>
      <c r="Q17" s="574"/>
      <c r="R17" s="577"/>
      <c r="S17" s="579"/>
      <c r="T17" s="376"/>
      <c r="U17" s="581"/>
      <c r="V17" s="581"/>
      <c r="W17" s="583" t="str">
        <f t="shared" si="4"/>
        <v/>
      </c>
      <c r="X17" s="584"/>
    </row>
    <row r="18" spans="1:24" s="62" customFormat="1" ht="16.5" customHeight="1" x14ac:dyDescent="0.15">
      <c r="A18" s="305"/>
      <c r="B18" s="304"/>
      <c r="C18" s="326"/>
      <c r="D18" s="300"/>
      <c r="E18" s="133" t="str">
        <f>IF($C18="","",VLOOKUP($C18,原単位シート!$B$4:$G$18,2,FALSE))</f>
        <v/>
      </c>
      <c r="F18" s="67" t="str">
        <f>IF($C18="","",VLOOKUP($C18,原単位シート!$B$4:$G$18,3,FALSE))</f>
        <v/>
      </c>
      <c r="G18" s="133" t="str">
        <f>IF($C18="","",VLOOKUP($C18,原単位シート!$B$4:$G$18,5,FALSE))</f>
        <v/>
      </c>
      <c r="H18" s="67" t="str">
        <f>IF($C18="","",VLOOKUP($C18,原単位シート!$B$4:$G$18,4,FALSE))</f>
        <v/>
      </c>
      <c r="I18" s="133" t="str">
        <f>IF($C18="","",VLOOKUP($C18,原単位シート!$B$4:$G$18,5,FALSE))</f>
        <v/>
      </c>
      <c r="J18" s="65" t="str">
        <f t="shared" si="5"/>
        <v/>
      </c>
      <c r="K18" s="65" t="str">
        <f t="shared" si="0"/>
        <v/>
      </c>
      <c r="L18" s="132" t="str">
        <f>IF($C18="","",VLOOKUP($C18,原単位シート!$B$4:$G$18,6,FALSE))</f>
        <v/>
      </c>
      <c r="M18" s="65" t="str">
        <f t="shared" si="1"/>
        <v/>
      </c>
      <c r="N18" s="324"/>
      <c r="O18" s="65" t="str">
        <f t="shared" si="2"/>
        <v/>
      </c>
      <c r="P18" s="65" t="str">
        <f t="shared" si="3"/>
        <v/>
      </c>
      <c r="Q18" s="574"/>
      <c r="R18" s="577"/>
      <c r="S18" s="579"/>
      <c r="T18" s="376"/>
      <c r="U18" s="581"/>
      <c r="V18" s="581"/>
      <c r="W18" s="583" t="str">
        <f t="shared" si="4"/>
        <v/>
      </c>
      <c r="X18" s="584"/>
    </row>
    <row r="19" spans="1:24" s="62" customFormat="1" ht="16.5" customHeight="1" thickBot="1" x14ac:dyDescent="0.2">
      <c r="A19" s="306"/>
      <c r="B19" s="306"/>
      <c r="C19" s="327"/>
      <c r="D19" s="301"/>
      <c r="E19" s="117" t="str">
        <f>IF($C19="","",VLOOKUP($C19,原単位シート!$B$4:$G$18,2,FALSE))</f>
        <v/>
      </c>
      <c r="F19" s="71" t="str">
        <f>IF($C19="","",VLOOKUP($C19,原単位シート!$B$4:$G$18,3,FALSE))</f>
        <v/>
      </c>
      <c r="G19" s="117" t="str">
        <f>IF($C19="","",VLOOKUP($C19,原単位シート!$B$4:$G$18,5,FALSE))</f>
        <v/>
      </c>
      <c r="H19" s="71" t="str">
        <f>IF($C19="","",VLOOKUP($C19,原単位シート!$B$4:$G$18,4,FALSE))</f>
        <v/>
      </c>
      <c r="I19" s="117" t="str">
        <f>IF($C19="","",VLOOKUP($C19,原単位シート!$B$4:$G$18,5,FALSE))</f>
        <v/>
      </c>
      <c r="J19" s="73" t="str">
        <f t="shared" si="5"/>
        <v/>
      </c>
      <c r="K19" s="73" t="str">
        <f t="shared" si="0"/>
        <v/>
      </c>
      <c r="L19" s="134" t="str">
        <f>IF($C19="","",VLOOKUP($C19,原単位シート!$B$4:$G$18,6,FALSE))</f>
        <v/>
      </c>
      <c r="M19" s="73" t="str">
        <f t="shared" si="1"/>
        <v/>
      </c>
      <c r="N19" s="325"/>
      <c r="O19" s="73" t="str">
        <f t="shared" si="2"/>
        <v/>
      </c>
      <c r="P19" s="73" t="str">
        <f t="shared" si="3"/>
        <v/>
      </c>
      <c r="Q19" s="575"/>
      <c r="R19" s="402"/>
      <c r="S19" s="580"/>
      <c r="T19" s="377"/>
      <c r="U19" s="582"/>
      <c r="V19" s="582"/>
      <c r="W19" s="585" t="str">
        <f t="shared" si="4"/>
        <v/>
      </c>
      <c r="X19" s="586"/>
    </row>
    <row r="20" spans="1:24" s="62" customFormat="1" ht="16.5" customHeight="1" thickTop="1" thickBot="1" x14ac:dyDescent="0.2">
      <c r="A20" s="76" t="s">
        <v>56</v>
      </c>
      <c r="B20" s="77"/>
      <c r="C20" s="78" t="s">
        <v>39</v>
      </c>
      <c r="D20" s="79" t="s">
        <v>39</v>
      </c>
      <c r="E20" s="79" t="s">
        <v>39</v>
      </c>
      <c r="F20" s="79" t="s">
        <v>39</v>
      </c>
      <c r="G20" s="79" t="s">
        <v>39</v>
      </c>
      <c r="H20" s="79" t="s">
        <v>39</v>
      </c>
      <c r="I20" s="79" t="s">
        <v>39</v>
      </c>
      <c r="J20" s="135">
        <f>SUM(J14:J19)</f>
        <v>0</v>
      </c>
      <c r="K20" s="135">
        <f>SUM(K14:K19)</f>
        <v>0</v>
      </c>
      <c r="L20" s="136" t="s">
        <v>39</v>
      </c>
      <c r="M20" s="135">
        <f>SUM(M14:M19)</f>
        <v>0</v>
      </c>
      <c r="N20" s="136" t="s">
        <v>39</v>
      </c>
      <c r="O20" s="135">
        <f>SUM(O14:O19)</f>
        <v>0</v>
      </c>
      <c r="P20" s="135">
        <f>SUM(P14:P19)</f>
        <v>0</v>
      </c>
      <c r="Q20" s="79" t="s">
        <v>39</v>
      </c>
      <c r="R20" s="79" t="s">
        <v>39</v>
      </c>
      <c r="S20" s="79" t="s">
        <v>39</v>
      </c>
      <c r="T20" s="79" t="s">
        <v>39</v>
      </c>
      <c r="U20" s="587" t="s">
        <v>39</v>
      </c>
      <c r="V20" s="587"/>
      <c r="W20" s="588">
        <f>SUM(W14:W19)</f>
        <v>0</v>
      </c>
      <c r="X20" s="589"/>
    </row>
    <row r="21" spans="1:24" ht="16.5" customHeight="1" thickBot="1" x14ac:dyDescent="0.2">
      <c r="A21" s="123" t="s">
        <v>108</v>
      </c>
      <c r="J21" s="137" t="s">
        <v>114</v>
      </c>
      <c r="K21" s="137" t="s">
        <v>115</v>
      </c>
      <c r="L21" s="137"/>
      <c r="M21" s="137" t="s">
        <v>116</v>
      </c>
      <c r="N21" s="137"/>
      <c r="O21" s="137" t="s">
        <v>117</v>
      </c>
      <c r="P21" s="137"/>
      <c r="Q21" s="137"/>
      <c r="R21" s="137"/>
      <c r="S21" s="137"/>
      <c r="T21" s="137"/>
      <c r="U21" s="137"/>
      <c r="V21" s="137"/>
      <c r="W21" s="590" t="s">
        <v>118</v>
      </c>
      <c r="X21" s="590"/>
    </row>
    <row r="22" spans="1:24" ht="121.5" customHeight="1" x14ac:dyDescent="0.15">
      <c r="A22" s="571" t="s">
        <v>7</v>
      </c>
      <c r="B22" s="571" t="s">
        <v>4</v>
      </c>
      <c r="C22" s="560" t="s">
        <v>162</v>
      </c>
      <c r="D22" s="562" t="s">
        <v>165</v>
      </c>
      <c r="E22" s="563"/>
      <c r="F22" s="591" t="s">
        <v>174</v>
      </c>
      <c r="G22" s="592"/>
      <c r="H22" s="562" t="s">
        <v>175</v>
      </c>
      <c r="I22" s="563"/>
      <c r="J22" s="128" t="s">
        <v>176</v>
      </c>
      <c r="K22" s="128" t="s">
        <v>73</v>
      </c>
      <c r="L22" s="128" t="s">
        <v>27</v>
      </c>
      <c r="M22" s="128" t="s">
        <v>220</v>
      </c>
      <c r="N22" s="128" t="s">
        <v>47</v>
      </c>
      <c r="O22" s="128" t="s">
        <v>177</v>
      </c>
      <c r="P22" s="129" t="s">
        <v>72</v>
      </c>
      <c r="Q22" s="564" t="s">
        <v>57</v>
      </c>
      <c r="R22" s="591" t="s">
        <v>174</v>
      </c>
      <c r="S22" s="592"/>
      <c r="T22" s="562" t="s">
        <v>175</v>
      </c>
      <c r="U22" s="594"/>
      <c r="V22" s="563"/>
      <c r="W22" s="566" t="s">
        <v>178</v>
      </c>
      <c r="X22" s="567"/>
    </row>
    <row r="23" spans="1:24" ht="31.5" x14ac:dyDescent="0.15">
      <c r="A23" s="572"/>
      <c r="B23" s="572"/>
      <c r="C23" s="561"/>
      <c r="D23" s="49" t="s">
        <v>31</v>
      </c>
      <c r="E23" s="130" t="s">
        <v>8</v>
      </c>
      <c r="F23" s="313" t="s">
        <v>32</v>
      </c>
      <c r="G23" s="314" t="s">
        <v>8</v>
      </c>
      <c r="H23" s="49" t="s">
        <v>74</v>
      </c>
      <c r="I23" s="49" t="s">
        <v>8</v>
      </c>
      <c r="J23" s="49" t="s">
        <v>84</v>
      </c>
      <c r="K23" s="49" t="s">
        <v>179</v>
      </c>
      <c r="L23" s="49" t="s">
        <v>76</v>
      </c>
      <c r="M23" s="130" t="s">
        <v>77</v>
      </c>
      <c r="N23" s="131" t="s">
        <v>78</v>
      </c>
      <c r="O23" s="131" t="s">
        <v>79</v>
      </c>
      <c r="P23" s="131" t="s">
        <v>80</v>
      </c>
      <c r="Q23" s="593"/>
      <c r="R23" s="313" t="s">
        <v>81</v>
      </c>
      <c r="S23" s="313" t="s">
        <v>8</v>
      </c>
      <c r="T23" s="49" t="s">
        <v>82</v>
      </c>
      <c r="U23" s="595" t="s">
        <v>8</v>
      </c>
      <c r="V23" s="596"/>
      <c r="W23" s="569" t="s">
        <v>85</v>
      </c>
      <c r="X23" s="570"/>
    </row>
    <row r="24" spans="1:24" ht="16.5" customHeight="1" x14ac:dyDescent="0.15">
      <c r="A24" s="307"/>
      <c r="B24" s="307"/>
      <c r="C24" s="326"/>
      <c r="D24" s="279"/>
      <c r="E24" s="214" t="str">
        <f>IF($C24="","",VLOOKUP($C24,原単位シート!$B$4:$G$18,2,FALSE))</f>
        <v/>
      </c>
      <c r="F24" s="225" t="str">
        <f>IF($C24="","",VLOOKUP($C24,原単位シート!$B$4:$G$18,3,FALSE))</f>
        <v/>
      </c>
      <c r="G24" s="229" t="str">
        <f>IF($C24="","",VLOOKUP($C24,原単位シート!$B$4:$G$18,5,FALSE))</f>
        <v/>
      </c>
      <c r="H24" s="210" t="str">
        <f>IF($C24="","",VLOOKUP($C24,原単位シート!$B$4:$G$18,4,FALSE))</f>
        <v/>
      </c>
      <c r="I24" s="214" t="str">
        <f>IF($C24="","",VLOOKUP($C24,原単位シート!$B$4:$G$18,5,FALSE))</f>
        <v/>
      </c>
      <c r="J24" s="65" t="str">
        <f t="shared" ref="J24:J29" si="6">IF(B24="","",D24*H24)</f>
        <v/>
      </c>
      <c r="K24" s="65" t="str">
        <f t="shared" ref="K24:K29" si="7">IF(B24="","",D24*H24*0.0258)</f>
        <v/>
      </c>
      <c r="L24" s="132" t="str">
        <f>IF($C24="","",VLOOKUP($C24,原単位シート!$B$4:$G$18,6,FALSE))</f>
        <v/>
      </c>
      <c r="M24" s="65" t="str">
        <f t="shared" ref="M24:M29" si="8">IF(B24="","",D24*H24*L24*44/12)</f>
        <v/>
      </c>
      <c r="N24" s="324"/>
      <c r="O24" s="65" t="str">
        <f t="shared" ref="O24:O29" si="9">IF(B24="","",J24*N24)</f>
        <v/>
      </c>
      <c r="P24" s="65" t="str">
        <f t="shared" ref="P24:P29" si="10">IF(B24="","",J24-O24)</f>
        <v/>
      </c>
      <c r="Q24" s="597"/>
      <c r="R24" s="576" t="str">
        <f>IF($Q$24="","0",VLOOKUP($Q$24,原単位シート!$B$4:$G$18,3,FALSE))</f>
        <v>0</v>
      </c>
      <c r="S24" s="578" t="str">
        <f>IF($Q$24="","",VLOOKUP($Q$24,原単位シート!$B$4:$G$18,5,FALSE))</f>
        <v/>
      </c>
      <c r="T24" s="376" t="str">
        <f>IF($Q$24="","0",VLOOKUP($Q$24,原単位シート!$B$4:$G$18,4,FALSE))</f>
        <v>0</v>
      </c>
      <c r="U24" s="600" t="str">
        <f>IF($Q$24="","",VLOOKUP($Q$24,原単位シート!$B$4:$G$18,5,FALSE))</f>
        <v/>
      </c>
      <c r="V24" s="601"/>
      <c r="W24" s="583" t="str">
        <f t="shared" ref="W24:W31" si="11">IF(P24="","",P24/T$24)</f>
        <v/>
      </c>
      <c r="X24" s="584"/>
    </row>
    <row r="25" spans="1:24" ht="16.5" customHeight="1" x14ac:dyDescent="0.15">
      <c r="A25" s="308"/>
      <c r="B25" s="307"/>
      <c r="C25" s="326"/>
      <c r="D25" s="302"/>
      <c r="E25" s="211" t="str">
        <f>IF($C25="","",VLOOKUP($C25,原単位シート!$B$4:$G$18,2,FALSE))</f>
        <v/>
      </c>
      <c r="F25" s="225" t="str">
        <f>IF($C25="","",VLOOKUP($C25,原単位シート!$B$4:$G$18,3,FALSE))</f>
        <v/>
      </c>
      <c r="G25" s="229" t="str">
        <f>IF($C25="","",VLOOKUP($C25,原単位シート!$B$4:$G$18,5,FALSE))</f>
        <v/>
      </c>
      <c r="H25" s="210" t="str">
        <f>IF($C25="","",VLOOKUP($C25,原単位シート!$B$4:$G$18,4,FALSE))</f>
        <v/>
      </c>
      <c r="I25" s="214" t="str">
        <f>IF($C25="","",VLOOKUP($C25,原単位シート!$B$4:$G$18,5,FALSE))</f>
        <v/>
      </c>
      <c r="J25" s="65" t="str">
        <f t="shared" si="6"/>
        <v/>
      </c>
      <c r="K25" s="65" t="str">
        <f t="shared" si="7"/>
        <v/>
      </c>
      <c r="L25" s="132" t="str">
        <f>IF($C25="","",VLOOKUP($C25,原単位シート!$B$4:$G$18,6,FALSE))</f>
        <v/>
      </c>
      <c r="M25" s="65" t="str">
        <f t="shared" si="8"/>
        <v/>
      </c>
      <c r="N25" s="324"/>
      <c r="O25" s="65" t="str">
        <f t="shared" si="9"/>
        <v/>
      </c>
      <c r="P25" s="65" t="str">
        <f t="shared" si="10"/>
        <v/>
      </c>
      <c r="Q25" s="598"/>
      <c r="R25" s="577"/>
      <c r="S25" s="579"/>
      <c r="T25" s="376"/>
      <c r="U25" s="602"/>
      <c r="V25" s="603"/>
      <c r="W25" s="583" t="str">
        <f t="shared" si="11"/>
        <v/>
      </c>
      <c r="X25" s="584"/>
    </row>
    <row r="26" spans="1:24" ht="16.5" customHeight="1" x14ac:dyDescent="0.15">
      <c r="A26" s="308"/>
      <c r="B26" s="307"/>
      <c r="C26" s="326"/>
      <c r="D26" s="302"/>
      <c r="E26" s="211" t="str">
        <f>IF($C26="","",VLOOKUP($C26,原単位シート!$B$4:$G$18,2,FALSE))</f>
        <v/>
      </c>
      <c r="F26" s="225" t="str">
        <f>IF($C26="","",VLOOKUP($C26,原単位シート!$B$4:$G$18,3,FALSE))</f>
        <v/>
      </c>
      <c r="G26" s="229" t="str">
        <f>IF($C26="","",VLOOKUP($C26,原単位シート!$B$4:$G$18,5,FALSE))</f>
        <v/>
      </c>
      <c r="H26" s="210" t="str">
        <f>IF($C26="","",VLOOKUP($C26,原単位シート!$B$4:$G$18,4,FALSE))</f>
        <v/>
      </c>
      <c r="I26" s="214" t="str">
        <f>IF($C26="","",VLOOKUP($C26,原単位シート!$B$4:$G$18,5,FALSE))</f>
        <v/>
      </c>
      <c r="J26" s="65" t="str">
        <f t="shared" si="6"/>
        <v/>
      </c>
      <c r="K26" s="65" t="str">
        <f t="shared" si="7"/>
        <v/>
      </c>
      <c r="L26" s="132" t="str">
        <f>IF($C26="","",VLOOKUP($C26,原単位シート!$B$4:$G$18,6,FALSE))</f>
        <v/>
      </c>
      <c r="M26" s="65" t="str">
        <f t="shared" si="8"/>
        <v/>
      </c>
      <c r="N26" s="324"/>
      <c r="O26" s="65" t="str">
        <f t="shared" si="9"/>
        <v/>
      </c>
      <c r="P26" s="65" t="str">
        <f t="shared" si="10"/>
        <v/>
      </c>
      <c r="Q26" s="598"/>
      <c r="R26" s="577"/>
      <c r="S26" s="579"/>
      <c r="T26" s="376"/>
      <c r="U26" s="602"/>
      <c r="V26" s="603"/>
      <c r="W26" s="583" t="str">
        <f t="shared" si="11"/>
        <v/>
      </c>
      <c r="X26" s="584"/>
    </row>
    <row r="27" spans="1:24" ht="16.5" customHeight="1" x14ac:dyDescent="0.15">
      <c r="A27" s="307"/>
      <c r="B27" s="307"/>
      <c r="C27" s="326"/>
      <c r="D27" s="279"/>
      <c r="E27" s="229" t="str">
        <f>IF($C27="","",VLOOKUP($C27,原単位シート!$B$4:$G$18,2,FALSE))</f>
        <v/>
      </c>
      <c r="F27" s="225" t="str">
        <f>IF($C27="","",VLOOKUP($C27,原単位シート!$B$4:$G$18,3,FALSE))</f>
        <v/>
      </c>
      <c r="G27" s="229" t="str">
        <f>IF($C27="","",VLOOKUP($C27,原単位シート!$B$4:$G$18,5,FALSE))</f>
        <v/>
      </c>
      <c r="H27" s="225" t="str">
        <f>IF($C27="","",VLOOKUP($C27,原単位シート!$B$4:$G$18,4,FALSE))</f>
        <v/>
      </c>
      <c r="I27" s="229" t="str">
        <f>IF($C27="","",VLOOKUP($C27,原単位シート!$B$4:$G$18,5,FALSE))</f>
        <v/>
      </c>
      <c r="J27" s="65" t="str">
        <f t="shared" si="6"/>
        <v/>
      </c>
      <c r="K27" s="65" t="str">
        <f t="shared" si="7"/>
        <v/>
      </c>
      <c r="L27" s="132" t="str">
        <f>IF($C27="","",VLOOKUP($C27,原単位シート!$B$4:$G$18,6,FALSE))</f>
        <v/>
      </c>
      <c r="M27" s="65" t="str">
        <f t="shared" si="8"/>
        <v/>
      </c>
      <c r="N27" s="324"/>
      <c r="O27" s="65" t="str">
        <f t="shared" si="9"/>
        <v/>
      </c>
      <c r="P27" s="65" t="str">
        <f t="shared" si="10"/>
        <v/>
      </c>
      <c r="Q27" s="598"/>
      <c r="R27" s="577"/>
      <c r="S27" s="579"/>
      <c r="T27" s="376"/>
      <c r="U27" s="602"/>
      <c r="V27" s="603"/>
      <c r="W27" s="583" t="str">
        <f t="shared" si="11"/>
        <v/>
      </c>
      <c r="X27" s="584"/>
    </row>
    <row r="28" spans="1:24" ht="16.5" customHeight="1" x14ac:dyDescent="0.15">
      <c r="A28" s="309"/>
      <c r="B28" s="328"/>
      <c r="C28" s="326"/>
      <c r="D28" s="303"/>
      <c r="E28" s="228" t="str">
        <f>IF($C28="","",VLOOKUP($C28,原単位シート!$B$4:$G$18,2,FALSE))</f>
        <v/>
      </c>
      <c r="F28" s="224" t="str">
        <f>IF($C28="","",VLOOKUP($C28,原単位シート!$B$4:$G$18,3,FALSE))</f>
        <v/>
      </c>
      <c r="G28" s="219" t="str">
        <f>IF($C28="","",VLOOKUP($C28,原単位シート!$B$4:$G$18,5,FALSE))</f>
        <v/>
      </c>
      <c r="H28" s="224" t="str">
        <f>IF($C28="","",VLOOKUP($C28,原単位シート!$B$4:$G$18,4,FALSE))</f>
        <v/>
      </c>
      <c r="I28" s="219" t="str">
        <f>IF($C28="","",VLOOKUP($C28,原単位シート!$B$4:$G$18,5,FALSE))</f>
        <v/>
      </c>
      <c r="J28" s="57" t="str">
        <f t="shared" si="6"/>
        <v/>
      </c>
      <c r="K28" s="57" t="str">
        <f t="shared" si="7"/>
        <v/>
      </c>
      <c r="L28" s="312" t="str">
        <f>IF($C28="","",VLOOKUP($C28,原単位シート!$B$4:$G$18,6,FALSE))</f>
        <v/>
      </c>
      <c r="M28" s="57" t="str">
        <f t="shared" si="8"/>
        <v/>
      </c>
      <c r="N28" s="329"/>
      <c r="O28" s="57" t="str">
        <f t="shared" si="9"/>
        <v/>
      </c>
      <c r="P28" s="57" t="str">
        <f t="shared" si="10"/>
        <v/>
      </c>
      <c r="Q28" s="598"/>
      <c r="R28" s="577"/>
      <c r="S28" s="579"/>
      <c r="T28" s="376"/>
      <c r="U28" s="602"/>
      <c r="V28" s="603"/>
      <c r="W28" s="606" t="str">
        <f t="shared" ref="W28:W29" si="12">IF(P28="","",P28/T$24)</f>
        <v/>
      </c>
      <c r="X28" s="607"/>
    </row>
    <row r="29" spans="1:24" ht="16.5" customHeight="1" x14ac:dyDescent="0.15">
      <c r="A29" s="310"/>
      <c r="B29" s="307"/>
      <c r="C29" s="326"/>
      <c r="D29" s="302"/>
      <c r="E29" s="211" t="str">
        <f>IF($C29="","",VLOOKUP($C29,原単位シート!$B$4:$G$18,2,FALSE))</f>
        <v/>
      </c>
      <c r="F29" s="225" t="str">
        <f>IF($C29="","",VLOOKUP($C29,原単位シート!$B$4:$G$18,3,FALSE))</f>
        <v/>
      </c>
      <c r="G29" s="229" t="str">
        <f>IF($C29="","",VLOOKUP($C29,原単位シート!$B$4:$G$18,5,FALSE))</f>
        <v/>
      </c>
      <c r="H29" s="210" t="str">
        <f>IF($C29="","",VLOOKUP($C29,原単位シート!$B$4:$G$18,4,FALSE))</f>
        <v/>
      </c>
      <c r="I29" s="214" t="str">
        <f>IF($C29="","",VLOOKUP($C29,原単位シート!$B$4:$G$18,5,FALSE))</f>
        <v/>
      </c>
      <c r="J29" s="65" t="str">
        <f t="shared" si="6"/>
        <v/>
      </c>
      <c r="K29" s="65" t="str">
        <f t="shared" si="7"/>
        <v/>
      </c>
      <c r="L29" s="132" t="str">
        <f>IF($C29="","",VLOOKUP($C29,原単位シート!$B$4:$G$18,6,FALSE))</f>
        <v/>
      </c>
      <c r="M29" s="65" t="str">
        <f t="shared" si="8"/>
        <v/>
      </c>
      <c r="N29" s="324"/>
      <c r="O29" s="65" t="str">
        <f t="shared" si="9"/>
        <v/>
      </c>
      <c r="P29" s="65" t="str">
        <f t="shared" si="10"/>
        <v/>
      </c>
      <c r="Q29" s="598"/>
      <c r="R29" s="577"/>
      <c r="S29" s="579"/>
      <c r="T29" s="376"/>
      <c r="U29" s="602"/>
      <c r="V29" s="603"/>
      <c r="W29" s="583" t="str">
        <f t="shared" si="12"/>
        <v/>
      </c>
      <c r="X29" s="584"/>
    </row>
    <row r="30" spans="1:24" ht="16.5" customHeight="1" x14ac:dyDescent="0.15">
      <c r="A30" s="309"/>
      <c r="B30" s="307"/>
      <c r="C30" s="326"/>
      <c r="D30" s="302"/>
      <c r="E30" s="133" t="str">
        <f>IF($C30="","",VLOOKUP($C30,原単位シート!$B$4:$G$18,2,FALSE))</f>
        <v/>
      </c>
      <c r="F30" s="225" t="str">
        <f>IF($C30="","",VLOOKUP($C30,原単位シート!$B$4:$G$18,3,FALSE))</f>
        <v/>
      </c>
      <c r="G30" s="229" t="str">
        <f>IF($C30="","",VLOOKUP($C30,原単位シート!$B$4:$G$18,5,FALSE))</f>
        <v/>
      </c>
      <c r="H30" s="67" t="str">
        <f>IF($C30="","",VLOOKUP($C30,原単位シート!$B$4:$G$18,4,FALSE))</f>
        <v/>
      </c>
      <c r="I30" s="116" t="str">
        <f>IF($C30="","",VLOOKUP($C30,原単位シート!$B$4:$G$18,5,FALSE))</f>
        <v/>
      </c>
      <c r="J30" s="65" t="str">
        <f>IF(B30="","",D30*H30)</f>
        <v/>
      </c>
      <c r="K30" s="65" t="str">
        <f>IF(B30="","",D30*H30*0.0258)</f>
        <v/>
      </c>
      <c r="L30" s="132" t="str">
        <f>IF($C30="","",VLOOKUP($C30,原単位シート!$B$4:$G$18,6,FALSE))</f>
        <v/>
      </c>
      <c r="M30" s="65" t="str">
        <f>IF(B30="","",D30*H30*L30*44/12)</f>
        <v/>
      </c>
      <c r="N30" s="324"/>
      <c r="O30" s="65" t="str">
        <f>IF(B30="","",J30*N30)</f>
        <v/>
      </c>
      <c r="P30" s="65" t="str">
        <f>IF(B30="","",J30-O30)</f>
        <v/>
      </c>
      <c r="Q30" s="598"/>
      <c r="R30" s="577"/>
      <c r="S30" s="579"/>
      <c r="T30" s="376"/>
      <c r="U30" s="602"/>
      <c r="V30" s="603"/>
      <c r="W30" s="583" t="str">
        <f t="shared" si="11"/>
        <v/>
      </c>
      <c r="X30" s="584"/>
    </row>
    <row r="31" spans="1:24" ht="16.5" customHeight="1" thickBot="1" x14ac:dyDescent="0.2">
      <c r="A31" s="311"/>
      <c r="B31" s="311"/>
      <c r="C31" s="327"/>
      <c r="D31" s="280"/>
      <c r="E31" s="117" t="str">
        <f>IF($C31="","",VLOOKUP($C31,原単位シート!$B$4:$G$18,2,FALSE))</f>
        <v/>
      </c>
      <c r="F31" s="225" t="str">
        <f>IF($C31="","",VLOOKUP($C31,原単位シート!$B$4:$G$18,3,FALSE))</f>
        <v/>
      </c>
      <c r="G31" s="230" t="str">
        <f>IF($C31="","",VLOOKUP($C31,原単位シート!$B$4:$G$18,5,FALSE))</f>
        <v/>
      </c>
      <c r="H31" s="67" t="str">
        <f>IF($C31="","",VLOOKUP($C31,原単位シート!$B$4:$G$18,4,FALSE))</f>
        <v/>
      </c>
      <c r="I31" s="117" t="str">
        <f>IF($C31="","",VLOOKUP($C31,原単位シート!$B$4:$G$18,5,FALSE))</f>
        <v/>
      </c>
      <c r="J31" s="65" t="str">
        <f>IF(B31="","",D31*H31)</f>
        <v/>
      </c>
      <c r="K31" s="65" t="str">
        <f>IF(B31="","",D31*H31*0.0258)</f>
        <v/>
      </c>
      <c r="L31" s="132" t="str">
        <f>IF($C31="","",VLOOKUP($C31,原単位シート!$B$4:$G$18,6,FALSE))</f>
        <v/>
      </c>
      <c r="M31" s="65" t="str">
        <f>IF(B31="","",D31*H31*L31*44/12)</f>
        <v/>
      </c>
      <c r="N31" s="324"/>
      <c r="O31" s="65" t="str">
        <f>IF(B31="","",J31*N31)</f>
        <v/>
      </c>
      <c r="P31" s="65" t="str">
        <f>IF(B31="","",J31-O31)</f>
        <v/>
      </c>
      <c r="Q31" s="599"/>
      <c r="R31" s="402"/>
      <c r="S31" s="580"/>
      <c r="T31" s="377"/>
      <c r="U31" s="604"/>
      <c r="V31" s="605"/>
      <c r="W31" s="585" t="str">
        <f t="shared" si="11"/>
        <v/>
      </c>
      <c r="X31" s="586"/>
    </row>
    <row r="32" spans="1:24" ht="16.5" customHeight="1" thickTop="1" thickBot="1" x14ac:dyDescent="0.2">
      <c r="A32" s="138" t="s">
        <v>56</v>
      </c>
      <c r="B32" s="77"/>
      <c r="C32" s="139" t="s">
        <v>39</v>
      </c>
      <c r="D32" s="110" t="s">
        <v>39</v>
      </c>
      <c r="E32" s="110" t="s">
        <v>39</v>
      </c>
      <c r="F32" s="141" t="s">
        <v>39</v>
      </c>
      <c r="G32" s="141" t="s">
        <v>39</v>
      </c>
      <c r="H32" s="110" t="s">
        <v>39</v>
      </c>
      <c r="I32" s="110" t="s">
        <v>39</v>
      </c>
      <c r="J32" s="140">
        <f>SUM(J24:J31)</f>
        <v>0</v>
      </c>
      <c r="K32" s="140">
        <f>SUM(K24:K31)</f>
        <v>0</v>
      </c>
      <c r="L32" s="141" t="s">
        <v>39</v>
      </c>
      <c r="M32" s="140">
        <f>SUM(M24:M31)</f>
        <v>0</v>
      </c>
      <c r="N32" s="141" t="s">
        <v>39</v>
      </c>
      <c r="O32" s="140">
        <f>SUM(O24:O31)</f>
        <v>0</v>
      </c>
      <c r="P32" s="140">
        <f>SUM(P24:P31)</f>
        <v>0</v>
      </c>
      <c r="Q32" s="110" t="s">
        <v>39</v>
      </c>
      <c r="R32" s="141" t="s">
        <v>39</v>
      </c>
      <c r="S32" s="141" t="s">
        <v>39</v>
      </c>
      <c r="T32" s="213" t="s">
        <v>39</v>
      </c>
      <c r="U32" s="618" t="s">
        <v>39</v>
      </c>
      <c r="V32" s="619"/>
      <c r="W32" s="588">
        <f>SUM(W24:W31)</f>
        <v>0</v>
      </c>
      <c r="X32" s="589"/>
    </row>
    <row r="33" spans="1:24" ht="16.5" customHeight="1" x14ac:dyDescent="0.15">
      <c r="J33" s="142" t="s">
        <v>114</v>
      </c>
      <c r="K33" s="142" t="s">
        <v>115</v>
      </c>
      <c r="L33" s="143"/>
      <c r="M33" s="142" t="s">
        <v>116</v>
      </c>
      <c r="N33" s="143"/>
      <c r="O33" s="142" t="s">
        <v>117</v>
      </c>
      <c r="P33" s="142"/>
      <c r="Q33" s="137"/>
      <c r="R33" s="137"/>
      <c r="S33" s="137"/>
      <c r="T33" s="137"/>
      <c r="U33" s="137"/>
      <c r="V33" s="137"/>
      <c r="W33" s="620" t="s">
        <v>118</v>
      </c>
      <c r="X33" s="620"/>
    </row>
    <row r="34" spans="1:24" ht="16.5" customHeight="1" thickBot="1" x14ac:dyDescent="0.2">
      <c r="A34" s="123" t="s">
        <v>289</v>
      </c>
      <c r="J34" s="142"/>
      <c r="K34" s="142"/>
      <c r="L34" s="143"/>
      <c r="M34" s="142"/>
      <c r="N34" s="143"/>
      <c r="O34" s="142"/>
      <c r="P34" s="142"/>
      <c r="Q34" s="137"/>
      <c r="R34" s="137"/>
      <c r="S34" s="137"/>
      <c r="T34" s="137"/>
      <c r="U34" s="137"/>
      <c r="V34" s="137"/>
      <c r="W34" s="316"/>
      <c r="X34" s="316"/>
    </row>
    <row r="35" spans="1:24" ht="16.5" customHeight="1" thickBot="1" x14ac:dyDescent="0.2">
      <c r="A35" s="317" t="s">
        <v>286</v>
      </c>
      <c r="B35" s="318" t="s">
        <v>287</v>
      </c>
      <c r="C35" s="318" t="s">
        <v>287</v>
      </c>
      <c r="D35" s="318" t="s">
        <v>287</v>
      </c>
      <c r="E35" s="318" t="s">
        <v>287</v>
      </c>
      <c r="F35" s="318" t="s">
        <v>287</v>
      </c>
      <c r="G35" s="318" t="s">
        <v>287</v>
      </c>
      <c r="H35" s="318" t="s">
        <v>287</v>
      </c>
      <c r="I35" s="318" t="s">
        <v>287</v>
      </c>
      <c r="J35" s="319">
        <f>'【⑫－2】（自家発電設備省エネ・CO2）'!AG33</f>
        <v>26492.6</v>
      </c>
      <c r="K35" s="319">
        <f>'【⑫－2】（自家発電設備省エネ・CO2）'!AG34</f>
        <v>683.5</v>
      </c>
      <c r="L35" s="320" t="s">
        <v>287</v>
      </c>
      <c r="M35" s="319">
        <f>'【⑫－2】（自家発電設備省エネ・CO2）'!AG38</f>
        <v>1392.7</v>
      </c>
      <c r="N35" s="320" t="s">
        <v>287</v>
      </c>
      <c r="O35" s="319">
        <f>'【⑫－2】（自家発電設備省エネ・CO2）'!AG35</f>
        <v>5399</v>
      </c>
      <c r="P35" s="321" t="s">
        <v>287</v>
      </c>
      <c r="Q35" s="322" t="s">
        <v>287</v>
      </c>
      <c r="R35" s="322" t="s">
        <v>287</v>
      </c>
      <c r="S35" s="322" t="s">
        <v>287</v>
      </c>
      <c r="T35" s="322" t="s">
        <v>287</v>
      </c>
      <c r="U35" s="635" t="s">
        <v>287</v>
      </c>
      <c r="V35" s="636"/>
      <c r="W35" s="633">
        <f>'【⑫－2】（自家発電設備省エネ・CO2）'!AG21</f>
        <v>468.7</v>
      </c>
      <c r="X35" s="634"/>
    </row>
    <row r="36" spans="1:24" ht="16.5" customHeight="1" thickBot="1" x14ac:dyDescent="0.2">
      <c r="J36" s="142"/>
      <c r="K36" s="142"/>
      <c r="L36" s="143"/>
      <c r="M36" s="142"/>
      <c r="N36" s="143"/>
      <c r="O36" s="142"/>
      <c r="P36" s="142"/>
      <c r="Q36" s="137"/>
      <c r="R36" s="137"/>
      <c r="S36" s="137"/>
      <c r="T36" s="137"/>
      <c r="U36" s="137"/>
      <c r="V36" s="137"/>
      <c r="W36" s="315"/>
      <c r="X36" s="315"/>
    </row>
    <row r="37" spans="1:24" ht="33.75" customHeight="1" thickBot="1" x14ac:dyDescent="0.2">
      <c r="A37" s="240" t="s">
        <v>2</v>
      </c>
      <c r="B37" s="241" t="s">
        <v>39</v>
      </c>
      <c r="C37" s="241" t="s">
        <v>287</v>
      </c>
      <c r="D37" s="241" t="s">
        <v>39</v>
      </c>
      <c r="E37" s="241" t="s">
        <v>39</v>
      </c>
      <c r="F37" s="241" t="s">
        <v>39</v>
      </c>
      <c r="G37" s="241" t="s">
        <v>39</v>
      </c>
      <c r="H37" s="241" t="s">
        <v>39</v>
      </c>
      <c r="I37" s="241" t="s">
        <v>39</v>
      </c>
      <c r="J37" s="242">
        <f>J20+J32+J35</f>
        <v>26492.6</v>
      </c>
      <c r="K37" s="242">
        <f>K20+K32+K35</f>
        <v>683.5</v>
      </c>
      <c r="L37" s="241" t="s">
        <v>39</v>
      </c>
      <c r="M37" s="242">
        <f>M20+M32+M35</f>
        <v>1392.7</v>
      </c>
      <c r="N37" s="241" t="s">
        <v>39</v>
      </c>
      <c r="O37" s="242">
        <f>O20+O32+O35</f>
        <v>5399</v>
      </c>
      <c r="P37" s="241" t="s">
        <v>39</v>
      </c>
      <c r="Q37" s="241" t="s">
        <v>39</v>
      </c>
      <c r="R37" s="241" t="s">
        <v>39</v>
      </c>
      <c r="S37" s="241" t="s">
        <v>39</v>
      </c>
      <c r="T37" s="241" t="s">
        <v>39</v>
      </c>
      <c r="U37" s="621" t="s">
        <v>39</v>
      </c>
      <c r="V37" s="622"/>
      <c r="W37" s="623">
        <f>W20+W32+W35</f>
        <v>468.7</v>
      </c>
      <c r="X37" s="624"/>
    </row>
    <row r="38" spans="1:24" s="29" customFormat="1" ht="16.5" customHeight="1" x14ac:dyDescent="0.15">
      <c r="A38" s="144" t="s">
        <v>166</v>
      </c>
      <c r="J38" s="137" t="s">
        <v>40</v>
      </c>
      <c r="K38" s="137" t="s">
        <v>50</v>
      </c>
      <c r="L38" s="137"/>
      <c r="M38" s="137" t="s">
        <v>86</v>
      </c>
      <c r="N38" s="137"/>
      <c r="O38" s="137" t="s">
        <v>87</v>
      </c>
      <c r="W38" s="625" t="s">
        <v>88</v>
      </c>
      <c r="X38" s="625"/>
    </row>
    <row r="39" spans="1:24" ht="16.5" customHeight="1" x14ac:dyDescent="0.15">
      <c r="A39" s="144"/>
    </row>
    <row r="40" spans="1:24" ht="16.5" customHeight="1" x14ac:dyDescent="0.15">
      <c r="A40" s="144"/>
    </row>
    <row r="41" spans="1:24" ht="16.5" customHeight="1" thickBot="1" x14ac:dyDescent="0.2"/>
    <row r="42" spans="1:24" ht="16.5" customHeight="1" x14ac:dyDescent="0.15">
      <c r="A42" s="90"/>
      <c r="B42" s="146"/>
      <c r="C42" s="146"/>
      <c r="D42" s="146"/>
      <c r="E42" s="91"/>
      <c r="F42" s="93"/>
      <c r="G42" s="93"/>
      <c r="H42" s="625" t="s">
        <v>89</v>
      </c>
      <c r="I42" s="93"/>
      <c r="J42" s="93"/>
      <c r="K42" s="627" t="s">
        <v>90</v>
      </c>
      <c r="L42" s="629">
        <f>K37</f>
        <v>683.5</v>
      </c>
      <c r="M42" s="631" t="s">
        <v>28</v>
      </c>
    </row>
    <row r="43" spans="1:24" ht="16.5" customHeight="1" thickBot="1" x14ac:dyDescent="0.2">
      <c r="A43" s="94" t="s">
        <v>215</v>
      </c>
      <c r="B43" s="147"/>
      <c r="C43" s="147"/>
      <c r="D43" s="147"/>
      <c r="E43" s="94"/>
      <c r="F43" s="96"/>
      <c r="G43" s="96"/>
      <c r="H43" s="626"/>
      <c r="I43" s="96"/>
      <c r="J43" s="96"/>
      <c r="K43" s="628"/>
      <c r="L43" s="630"/>
      <c r="M43" s="632"/>
    </row>
    <row r="44" spans="1:24" ht="16.5" customHeight="1" x14ac:dyDescent="0.15">
      <c r="A44" s="90"/>
      <c r="B44" s="146"/>
      <c r="C44" s="146"/>
      <c r="D44" s="146"/>
      <c r="E44" s="127"/>
      <c r="F44" s="93"/>
      <c r="G44" s="93"/>
      <c r="H44" s="641" t="s">
        <v>91</v>
      </c>
      <c r="I44" s="93"/>
      <c r="J44" s="93"/>
      <c r="K44" s="627" t="s">
        <v>90</v>
      </c>
      <c r="L44" s="629">
        <f>M37</f>
        <v>1392.7</v>
      </c>
      <c r="M44" s="631" t="s">
        <v>221</v>
      </c>
    </row>
    <row r="45" spans="1:24" ht="16.5" customHeight="1" thickBot="1" x14ac:dyDescent="0.2">
      <c r="A45" s="94" t="s">
        <v>222</v>
      </c>
      <c r="B45" s="147"/>
      <c r="C45" s="147"/>
      <c r="D45" s="147"/>
      <c r="E45" s="148"/>
      <c r="F45" s="96"/>
      <c r="G45" s="149"/>
      <c r="H45" s="642"/>
      <c r="I45" s="96"/>
      <c r="J45" s="96"/>
      <c r="K45" s="628"/>
      <c r="L45" s="630"/>
      <c r="M45" s="632"/>
    </row>
    <row r="46" spans="1:24" ht="16.5" customHeight="1" x14ac:dyDescent="0.15">
      <c r="A46" s="90"/>
      <c r="B46" s="150" t="s">
        <v>29</v>
      </c>
      <c r="C46" s="616" t="s">
        <v>25</v>
      </c>
      <c r="D46" s="617"/>
      <c r="E46" s="91"/>
      <c r="F46" s="145" t="s">
        <v>92</v>
      </c>
      <c r="G46" s="93" t="s">
        <v>93</v>
      </c>
      <c r="H46" s="151">
        <f>IF($C46="","",VLOOKUP($C46,原単位シート!$B$4:$G$18,4,FALSE))</f>
        <v>45</v>
      </c>
      <c r="I46" s="93" t="s">
        <v>180</v>
      </c>
      <c r="J46" s="93"/>
      <c r="K46" s="627" t="s">
        <v>181</v>
      </c>
      <c r="L46" s="629">
        <f>W37*H46*0.0258</f>
        <v>544.16070000000002</v>
      </c>
      <c r="M46" s="631" t="s">
        <v>28</v>
      </c>
    </row>
    <row r="47" spans="1:24" ht="16.5" customHeight="1" thickBot="1" x14ac:dyDescent="0.2">
      <c r="A47" s="94" t="s">
        <v>216</v>
      </c>
      <c r="B47" s="147"/>
      <c r="C47" s="147"/>
      <c r="D47" s="147"/>
      <c r="E47" s="94"/>
      <c r="F47" s="96"/>
      <c r="G47" s="96"/>
      <c r="H47" s="152" t="str">
        <f>IF($C46="","0",VLOOKUP($C46,原単位シート!$B$4:$G$18,5,FALSE))</f>
        <v>GJ/千Nm3</v>
      </c>
      <c r="I47" s="96"/>
      <c r="J47" s="96"/>
      <c r="K47" s="643"/>
      <c r="L47" s="630"/>
      <c r="M47" s="632"/>
    </row>
    <row r="48" spans="1:24" ht="16.5" customHeight="1" x14ac:dyDescent="0.15">
      <c r="A48" s="204"/>
      <c r="B48" s="205" t="s">
        <v>29</v>
      </c>
      <c r="C48" s="608" t="str">
        <f>C46</f>
        <v>都市ガス(45MJ)</v>
      </c>
      <c r="D48" s="609"/>
      <c r="E48" s="206" t="s">
        <v>92</v>
      </c>
      <c r="F48" s="182" t="s">
        <v>93</v>
      </c>
      <c r="G48" s="207">
        <f>IF($C48="","",VLOOKUP($C48,原単位シート!$B$4:$G$18,4,FALSE))</f>
        <v>45</v>
      </c>
      <c r="H48" s="182" t="s">
        <v>93</v>
      </c>
      <c r="I48" s="182">
        <f>IF($C48="","0",VLOOKUP($C48,原単位シート!$B$4:$G$18,6,FALSE))</f>
        <v>1.3599999999999999E-2</v>
      </c>
      <c r="J48" s="182" t="s">
        <v>94</v>
      </c>
      <c r="K48" s="610" t="s">
        <v>182</v>
      </c>
      <c r="L48" s="612">
        <f>W37*G48*I48*44/12</f>
        <v>1051.7628</v>
      </c>
      <c r="M48" s="614" t="s">
        <v>221</v>
      </c>
    </row>
    <row r="49" spans="1:15" ht="16.5" customHeight="1" thickBot="1" x14ac:dyDescent="0.2">
      <c r="A49" s="183" t="s">
        <v>223</v>
      </c>
      <c r="B49" s="208"/>
      <c r="C49" s="208"/>
      <c r="D49" s="208"/>
      <c r="E49" s="189"/>
      <c r="F49" s="188"/>
      <c r="G49" s="209" t="str">
        <f>IF($C48="","0",VLOOKUP($C48,原単位シート!$B$4:$G$18,5,FALSE))</f>
        <v>GJ/千Nm3</v>
      </c>
      <c r="H49" s="188"/>
      <c r="I49" s="209" t="s">
        <v>183</v>
      </c>
      <c r="J49" s="209"/>
      <c r="K49" s="611"/>
      <c r="L49" s="613"/>
      <c r="M49" s="615"/>
    </row>
    <row r="50" spans="1:15" ht="16.5" customHeight="1" x14ac:dyDescent="0.15">
      <c r="A50" s="90"/>
      <c r="B50" s="146"/>
      <c r="C50" s="146"/>
      <c r="D50" s="146"/>
      <c r="E50" s="91"/>
      <c r="F50" s="93"/>
      <c r="G50" s="625" t="s">
        <v>89</v>
      </c>
      <c r="H50" s="378" t="s">
        <v>39</v>
      </c>
      <c r="I50" s="637" t="s">
        <v>95</v>
      </c>
      <c r="J50" s="93"/>
      <c r="K50" s="639" t="s">
        <v>184</v>
      </c>
      <c r="L50" s="629">
        <f>L42-L46</f>
        <v>139.33929999999998</v>
      </c>
      <c r="M50" s="631" t="s">
        <v>28</v>
      </c>
    </row>
    <row r="51" spans="1:15" ht="16.5" customHeight="1" thickBot="1" x14ac:dyDescent="0.2">
      <c r="A51" s="94" t="s">
        <v>96</v>
      </c>
      <c r="B51" s="147"/>
      <c r="C51" s="147"/>
      <c r="D51" s="147"/>
      <c r="E51" s="94"/>
      <c r="F51" s="153"/>
      <c r="G51" s="626"/>
      <c r="H51" s="379"/>
      <c r="I51" s="638"/>
      <c r="J51" s="96"/>
      <c r="K51" s="640"/>
      <c r="L51" s="630"/>
      <c r="M51" s="632"/>
      <c r="N51" s="27" t="s">
        <v>103</v>
      </c>
    </row>
    <row r="52" spans="1:15" ht="16.5" customHeight="1" x14ac:dyDescent="0.15">
      <c r="A52" s="90"/>
      <c r="B52" s="146"/>
      <c r="C52" s="146"/>
      <c r="D52" s="146"/>
      <c r="E52" s="154"/>
      <c r="F52" s="625" t="s">
        <v>97</v>
      </c>
      <c r="G52" s="378" t="s">
        <v>98</v>
      </c>
      <c r="H52" s="625" t="s">
        <v>44</v>
      </c>
      <c r="I52" s="378" t="s">
        <v>99</v>
      </c>
      <c r="J52" s="93"/>
      <c r="K52" s="627" t="s">
        <v>90</v>
      </c>
      <c r="L52" s="629">
        <f>IF(J37=0,0,O37/J37*100)</f>
        <v>20.379275722277164</v>
      </c>
      <c r="M52" s="631" t="s">
        <v>100</v>
      </c>
    </row>
    <row r="53" spans="1:15" ht="16.5" customHeight="1" thickBot="1" x14ac:dyDescent="0.2">
      <c r="A53" s="155" t="s">
        <v>70</v>
      </c>
      <c r="B53" s="147"/>
      <c r="C53" s="147"/>
      <c r="D53" s="147"/>
      <c r="E53" s="94"/>
      <c r="F53" s="626"/>
      <c r="G53" s="379"/>
      <c r="H53" s="626"/>
      <c r="I53" s="379"/>
      <c r="J53" s="96"/>
      <c r="K53" s="628"/>
      <c r="L53" s="630"/>
      <c r="M53" s="632"/>
    </row>
    <row r="54" spans="1:15" ht="16.5" customHeight="1" x14ac:dyDescent="0.15">
      <c r="A54" s="178"/>
      <c r="B54" s="179"/>
      <c r="C54" s="179"/>
      <c r="D54" s="180"/>
      <c r="E54" s="178"/>
      <c r="F54" s="181"/>
      <c r="G54" s="650" t="s">
        <v>91</v>
      </c>
      <c r="H54" s="652" t="s">
        <v>39</v>
      </c>
      <c r="I54" s="656" t="s">
        <v>101</v>
      </c>
      <c r="J54" s="179"/>
      <c r="K54" s="610" t="s">
        <v>185</v>
      </c>
      <c r="L54" s="612">
        <f>L44-L48</f>
        <v>340.93720000000008</v>
      </c>
      <c r="M54" s="614" t="s">
        <v>224</v>
      </c>
      <c r="N54" s="158"/>
    </row>
    <row r="55" spans="1:15" ht="16.5" customHeight="1" thickBot="1" x14ac:dyDescent="0.2">
      <c r="A55" s="183" t="s">
        <v>219</v>
      </c>
      <c r="B55" s="184"/>
      <c r="C55" s="184"/>
      <c r="D55" s="185"/>
      <c r="E55" s="186"/>
      <c r="F55" s="187"/>
      <c r="G55" s="651"/>
      <c r="H55" s="653"/>
      <c r="I55" s="657"/>
      <c r="J55" s="184"/>
      <c r="K55" s="611"/>
      <c r="L55" s="613"/>
      <c r="M55" s="615"/>
      <c r="N55" s="158"/>
    </row>
    <row r="56" spans="1:15" ht="16.5" customHeight="1" x14ac:dyDescent="0.15">
      <c r="A56" s="198"/>
      <c r="B56" s="199"/>
      <c r="C56" s="199"/>
      <c r="D56" s="200"/>
      <c r="E56" s="198"/>
      <c r="F56" s="641" t="s">
        <v>102</v>
      </c>
      <c r="G56" s="646" t="s">
        <v>98</v>
      </c>
      <c r="H56" s="641" t="s">
        <v>91</v>
      </c>
      <c r="I56" s="646" t="s">
        <v>99</v>
      </c>
      <c r="J56" s="199"/>
      <c r="K56" s="648" t="s">
        <v>90</v>
      </c>
      <c r="L56" s="629">
        <f>IF(L44=0,0,L54/L44*100)</f>
        <v>24.480304444604013</v>
      </c>
      <c r="M56" s="654" t="s">
        <v>100</v>
      </c>
      <c r="N56" s="644" t="s">
        <v>110</v>
      </c>
    </row>
    <row r="57" spans="1:15" ht="16.5" customHeight="1" thickBot="1" x14ac:dyDescent="0.2">
      <c r="A57" s="201" t="s">
        <v>214</v>
      </c>
      <c r="B57" s="202"/>
      <c r="C57" s="202"/>
      <c r="D57" s="203"/>
      <c r="E57" s="201"/>
      <c r="F57" s="642"/>
      <c r="G57" s="647"/>
      <c r="H57" s="642"/>
      <c r="I57" s="647"/>
      <c r="J57" s="202"/>
      <c r="K57" s="649"/>
      <c r="L57" s="630"/>
      <c r="M57" s="655"/>
      <c r="N57" s="645"/>
    </row>
    <row r="58" spans="1:15" ht="16.5" customHeight="1" x14ac:dyDescent="0.15">
      <c r="A58" s="156"/>
      <c r="B58" s="157"/>
      <c r="C58" s="157"/>
      <c r="D58" s="100"/>
      <c r="E58" s="156"/>
      <c r="F58" s="161"/>
      <c r="G58" s="161"/>
      <c r="H58" s="161" t="s">
        <v>195</v>
      </c>
      <c r="I58" s="196" t="str">
        <f>D65</f>
        <v/>
      </c>
      <c r="J58" s="157" t="s">
        <v>186</v>
      </c>
      <c r="K58" s="627" t="s">
        <v>90</v>
      </c>
      <c r="L58" s="629" t="e">
        <f>IF(L54=0,0,I58/1000/L54)</f>
        <v>#VALUE!</v>
      </c>
      <c r="M58" s="671" t="s">
        <v>225</v>
      </c>
      <c r="N58" s="627"/>
      <c r="O58" s="27" t="s">
        <v>218</v>
      </c>
    </row>
    <row r="59" spans="1:15" ht="16.5" customHeight="1" thickBot="1" x14ac:dyDescent="0.2">
      <c r="A59" s="160" t="s">
        <v>71</v>
      </c>
      <c r="B59" s="34"/>
      <c r="C59" s="34"/>
      <c r="D59" s="159"/>
      <c r="E59" s="160"/>
      <c r="F59" s="96"/>
      <c r="G59" s="96"/>
      <c r="H59" s="96"/>
      <c r="I59" s="96" t="s">
        <v>102</v>
      </c>
      <c r="J59" s="34"/>
      <c r="K59" s="628"/>
      <c r="L59" s="630"/>
      <c r="M59" s="672"/>
      <c r="N59" s="628"/>
    </row>
    <row r="61" spans="1:15" ht="15.75" customHeight="1" x14ac:dyDescent="0.15">
      <c r="B61" s="190"/>
      <c r="C61" s="191"/>
      <c r="D61" s="659"/>
      <c r="E61" s="660"/>
      <c r="F61" s="661"/>
      <c r="G61" s="658" t="s">
        <v>197</v>
      </c>
    </row>
    <row r="62" spans="1:15" ht="15.75" customHeight="1" x14ac:dyDescent="0.15">
      <c r="B62" s="194" t="s">
        <v>291</v>
      </c>
      <c r="C62" s="195"/>
      <c r="D62" s="662"/>
      <c r="E62" s="663"/>
      <c r="F62" s="664"/>
      <c r="G62" s="658"/>
    </row>
    <row r="63" spans="1:15" ht="15.75" customHeight="1" x14ac:dyDescent="0.15">
      <c r="B63" s="192"/>
      <c r="C63" s="193"/>
      <c r="D63" s="659"/>
      <c r="E63" s="660"/>
      <c r="F63" s="661"/>
      <c r="G63" s="658" t="s">
        <v>197</v>
      </c>
    </row>
    <row r="64" spans="1:15" ht="15.75" customHeight="1" x14ac:dyDescent="0.15">
      <c r="B64" s="194" t="s">
        <v>217</v>
      </c>
      <c r="C64" s="195"/>
      <c r="D64" s="662"/>
      <c r="E64" s="663"/>
      <c r="F64" s="664"/>
      <c r="G64" s="658"/>
    </row>
    <row r="65" spans="2:7" ht="15.75" customHeight="1" x14ac:dyDescent="0.15">
      <c r="B65" s="192"/>
      <c r="C65" s="193"/>
      <c r="D65" s="665" t="str">
        <f>IF(D61="","",D61-D63)</f>
        <v/>
      </c>
      <c r="E65" s="666"/>
      <c r="F65" s="667"/>
      <c r="G65" s="658" t="s">
        <v>197</v>
      </c>
    </row>
    <row r="66" spans="2:7" ht="15.75" customHeight="1" x14ac:dyDescent="0.15">
      <c r="B66" s="194" t="s">
        <v>196</v>
      </c>
      <c r="C66" s="195"/>
      <c r="D66" s="668"/>
      <c r="E66" s="669"/>
      <c r="F66" s="670"/>
      <c r="G66" s="658"/>
    </row>
  </sheetData>
  <mergeCells count="113">
    <mergeCell ref="G63:G64"/>
    <mergeCell ref="G65:G66"/>
    <mergeCell ref="D61:F62"/>
    <mergeCell ref="D63:F64"/>
    <mergeCell ref="D65:F66"/>
    <mergeCell ref="G61:G62"/>
    <mergeCell ref="K58:K59"/>
    <mergeCell ref="L58:L59"/>
    <mergeCell ref="M58:N59"/>
    <mergeCell ref="N56:N57"/>
    <mergeCell ref="F56:F57"/>
    <mergeCell ref="G56:G57"/>
    <mergeCell ref="H56:H57"/>
    <mergeCell ref="I56:I57"/>
    <mergeCell ref="K56:K57"/>
    <mergeCell ref="M52:M53"/>
    <mergeCell ref="G54:G55"/>
    <mergeCell ref="H54:H55"/>
    <mergeCell ref="M56:M57"/>
    <mergeCell ref="F52:F53"/>
    <mergeCell ref="G52:G53"/>
    <mergeCell ref="H52:H53"/>
    <mergeCell ref="I52:I53"/>
    <mergeCell ref="K52:K53"/>
    <mergeCell ref="L52:L53"/>
    <mergeCell ref="L56:L57"/>
    <mergeCell ref="I54:I55"/>
    <mergeCell ref="K54:K55"/>
    <mergeCell ref="L54:L55"/>
    <mergeCell ref="M54:M55"/>
    <mergeCell ref="G50:G51"/>
    <mergeCell ref="H50:H51"/>
    <mergeCell ref="I50:I51"/>
    <mergeCell ref="K50:K51"/>
    <mergeCell ref="L50:L51"/>
    <mergeCell ref="M50:M51"/>
    <mergeCell ref="H44:H45"/>
    <mergeCell ref="K44:K45"/>
    <mergeCell ref="L44:L45"/>
    <mergeCell ref="M44:M45"/>
    <mergeCell ref="K46:K47"/>
    <mergeCell ref="L46:L47"/>
    <mergeCell ref="M46:M47"/>
    <mergeCell ref="C48:D48"/>
    <mergeCell ref="K48:K49"/>
    <mergeCell ref="L48:L49"/>
    <mergeCell ref="M48:M49"/>
    <mergeCell ref="C46:D46"/>
    <mergeCell ref="U32:V32"/>
    <mergeCell ref="W32:X32"/>
    <mergeCell ref="W33:X33"/>
    <mergeCell ref="U37:V37"/>
    <mergeCell ref="W37:X37"/>
    <mergeCell ref="W38:X38"/>
    <mergeCell ref="H42:H43"/>
    <mergeCell ref="K42:K43"/>
    <mergeCell ref="L42:L43"/>
    <mergeCell ref="M42:M43"/>
    <mergeCell ref="W35:X35"/>
    <mergeCell ref="U35:V35"/>
    <mergeCell ref="Q24:Q31"/>
    <mergeCell ref="R24:R31"/>
    <mergeCell ref="S24:S31"/>
    <mergeCell ref="T24:T31"/>
    <mergeCell ref="U24:V31"/>
    <mergeCell ref="W24:X24"/>
    <mergeCell ref="W25:X25"/>
    <mergeCell ref="W30:X30"/>
    <mergeCell ref="W31:X31"/>
    <mergeCell ref="W26:X26"/>
    <mergeCell ref="W27:X27"/>
    <mergeCell ref="W28:X28"/>
    <mergeCell ref="W29:X29"/>
    <mergeCell ref="U20:V20"/>
    <mergeCell ref="W20:X20"/>
    <mergeCell ref="W21:X21"/>
    <mergeCell ref="A22:A23"/>
    <mergeCell ref="C22:C23"/>
    <mergeCell ref="D22:E22"/>
    <mergeCell ref="F22:G22"/>
    <mergeCell ref="H22:I22"/>
    <mergeCell ref="Q22:Q23"/>
    <mergeCell ref="R22:S22"/>
    <mergeCell ref="T22:V22"/>
    <mergeCell ref="W22:X22"/>
    <mergeCell ref="U23:V23"/>
    <mergeCell ref="W23:X23"/>
    <mergeCell ref="B22:B23"/>
    <mergeCell ref="Q14:Q19"/>
    <mergeCell ref="R14:R19"/>
    <mergeCell ref="S14:S19"/>
    <mergeCell ref="T14:T19"/>
    <mergeCell ref="U14:V19"/>
    <mergeCell ref="W14:X14"/>
    <mergeCell ref="W15:X15"/>
    <mergeCell ref="W16:X16"/>
    <mergeCell ref="W17:X17"/>
    <mergeCell ref="W18:X18"/>
    <mergeCell ref="W19:X19"/>
    <mergeCell ref="V1:W1"/>
    <mergeCell ref="N10:U10"/>
    <mergeCell ref="A12:A13"/>
    <mergeCell ref="C12:C13"/>
    <mergeCell ref="D12:E12"/>
    <mergeCell ref="F12:G12"/>
    <mergeCell ref="H12:I12"/>
    <mergeCell ref="Q12:Q13"/>
    <mergeCell ref="R12:S12"/>
    <mergeCell ref="T12:V12"/>
    <mergeCell ref="W12:X12"/>
    <mergeCell ref="U13:V13"/>
    <mergeCell ref="W13:X13"/>
    <mergeCell ref="B12:B13"/>
  </mergeCells>
  <phoneticPr fontId="5"/>
  <dataValidations count="1">
    <dataValidation type="list" allowBlank="1" showInputMessage="1" showErrorMessage="1" sqref="C46:D46 Q14 C14:C19 C24:C31 Q24">
      <formula1>燃料種</formula1>
    </dataValidation>
  </dataValidations>
  <pageMargins left="0.98425196850393704" right="0.39370078740157483" top="0.39370078740157483" bottom="0.19685039370078741" header="0.51181102362204722" footer="0.27559055118110237"/>
  <pageSetup paperSize="8" scale="65" firstPageNumber="36" orientation="landscape" useFirstPageNumber="1" horizontalDpi="400" r:id="rId1"/>
  <headerFooter scaleWithDoc="0"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view="pageBreakPreview" zoomScaleNormal="100" zoomScaleSheetLayoutView="100" workbookViewId="0"/>
  </sheetViews>
  <sheetFormatPr defaultRowHeight="13.5" x14ac:dyDescent="0.15"/>
  <cols>
    <col min="1" max="1" width="22.125" style="244" customWidth="1"/>
    <col min="2" max="5" width="15.875" style="244" customWidth="1"/>
    <col min="6" max="16384" width="9" style="244"/>
  </cols>
  <sheetData>
    <row r="1" spans="1:5" x14ac:dyDescent="0.15">
      <c r="A1" s="243" t="s">
        <v>360</v>
      </c>
    </row>
    <row r="2" spans="1:5" ht="14.25" x14ac:dyDescent="0.15">
      <c r="A2" s="674" t="s">
        <v>246</v>
      </c>
      <c r="B2" s="674"/>
      <c r="C2" s="674"/>
      <c r="D2" s="674"/>
      <c r="E2" s="674"/>
    </row>
    <row r="3" spans="1:5" x14ac:dyDescent="0.15">
      <c r="A3" s="245"/>
    </row>
    <row r="4" spans="1:5" ht="14.25" thickBot="1" x14ac:dyDescent="0.2">
      <c r="A4" s="675" t="s">
        <v>247</v>
      </c>
      <c r="B4" s="675"/>
    </row>
    <row r="5" spans="1:5" ht="18.75" customHeight="1" x14ac:dyDescent="0.15">
      <c r="A5" s="676" t="s">
        <v>248</v>
      </c>
      <c r="B5" s="246" t="s">
        <v>249</v>
      </c>
      <c r="C5" s="246" t="s">
        <v>249</v>
      </c>
      <c r="D5" s="676" t="s">
        <v>250</v>
      </c>
      <c r="E5" s="246" t="s">
        <v>251</v>
      </c>
    </row>
    <row r="6" spans="1:5" ht="18.75" customHeight="1" thickBot="1" x14ac:dyDescent="0.2">
      <c r="A6" s="677"/>
      <c r="B6" s="247" t="s">
        <v>252</v>
      </c>
      <c r="C6" s="247" t="s">
        <v>253</v>
      </c>
      <c r="D6" s="677"/>
      <c r="E6" s="247" t="s">
        <v>254</v>
      </c>
    </row>
    <row r="7" spans="1:5" ht="24.75" customHeight="1" thickBot="1" x14ac:dyDescent="0.2">
      <c r="A7" s="248" t="s">
        <v>255</v>
      </c>
      <c r="B7" s="249">
        <v>24.4</v>
      </c>
      <c r="C7" s="249">
        <v>25.7</v>
      </c>
      <c r="D7" s="249" t="s">
        <v>256</v>
      </c>
      <c r="E7" s="249">
        <v>2.47E-2</v>
      </c>
    </row>
    <row r="8" spans="1:5" ht="24.75" customHeight="1" thickBot="1" x14ac:dyDescent="0.2">
      <c r="A8" s="248" t="s">
        <v>257</v>
      </c>
      <c r="B8" s="249">
        <v>27.9</v>
      </c>
      <c r="C8" s="249">
        <v>29.4</v>
      </c>
      <c r="D8" s="249" t="s">
        <v>256</v>
      </c>
      <c r="E8" s="249">
        <v>2.9399999999999999E-2</v>
      </c>
    </row>
    <row r="9" spans="1:5" ht="24.75" customHeight="1" thickBot="1" x14ac:dyDescent="0.2">
      <c r="A9" s="248" t="s">
        <v>258</v>
      </c>
      <c r="B9" s="249">
        <v>34.200000000000003</v>
      </c>
      <c r="C9" s="249">
        <v>36.700000000000003</v>
      </c>
      <c r="D9" s="249" t="s">
        <v>259</v>
      </c>
      <c r="E9" s="249">
        <v>1.8499999999999999E-2</v>
      </c>
    </row>
    <row r="10" spans="1:5" ht="24.75" customHeight="1" thickBot="1" x14ac:dyDescent="0.2">
      <c r="A10" s="248" t="s">
        <v>260</v>
      </c>
      <c r="B10" s="249">
        <v>35.1</v>
      </c>
      <c r="C10" s="249">
        <v>37.700000000000003</v>
      </c>
      <c r="D10" s="249" t="s">
        <v>259</v>
      </c>
      <c r="E10" s="249">
        <v>1.8700000000000001E-2</v>
      </c>
    </row>
    <row r="11" spans="1:5" ht="24.75" customHeight="1" thickBot="1" x14ac:dyDescent="0.2">
      <c r="A11" s="250" t="s">
        <v>261</v>
      </c>
      <c r="B11" s="249">
        <v>36.6</v>
      </c>
      <c r="C11" s="249">
        <v>39.1</v>
      </c>
      <c r="D11" s="249" t="s">
        <v>259</v>
      </c>
      <c r="E11" s="249">
        <v>1.89E-2</v>
      </c>
    </row>
    <row r="12" spans="1:5" ht="24.75" customHeight="1" thickBot="1" x14ac:dyDescent="0.2">
      <c r="A12" s="250" t="s">
        <v>262</v>
      </c>
      <c r="B12" s="249">
        <v>39.4</v>
      </c>
      <c r="C12" s="249">
        <v>41.9</v>
      </c>
      <c r="D12" s="249" t="s">
        <v>259</v>
      </c>
      <c r="E12" s="249">
        <v>1.95E-2</v>
      </c>
    </row>
    <row r="13" spans="1:5" ht="24.75" customHeight="1" thickBot="1" x14ac:dyDescent="0.2">
      <c r="A13" s="250" t="s">
        <v>263</v>
      </c>
      <c r="B13" s="249">
        <v>39.4</v>
      </c>
      <c r="C13" s="249">
        <v>41.9</v>
      </c>
      <c r="D13" s="249" t="s">
        <v>259</v>
      </c>
      <c r="E13" s="249">
        <v>1.95E-2</v>
      </c>
    </row>
    <row r="14" spans="1:5" ht="24.75" customHeight="1" thickBot="1" x14ac:dyDescent="0.2">
      <c r="A14" s="250" t="s">
        <v>264</v>
      </c>
      <c r="B14" s="249">
        <v>45.8</v>
      </c>
      <c r="C14" s="249">
        <v>50.8</v>
      </c>
      <c r="D14" s="249" t="s">
        <v>256</v>
      </c>
      <c r="E14" s="249">
        <v>1.61E-2</v>
      </c>
    </row>
    <row r="15" spans="1:5" ht="24.75" customHeight="1" thickBot="1" x14ac:dyDescent="0.2">
      <c r="A15" s="248" t="s">
        <v>265</v>
      </c>
      <c r="B15" s="249">
        <v>49.2</v>
      </c>
      <c r="C15" s="249">
        <v>54.6</v>
      </c>
      <c r="D15" s="249" t="s">
        <v>256</v>
      </c>
      <c r="E15" s="249">
        <v>1.35E-2</v>
      </c>
    </row>
    <row r="16" spans="1:5" ht="24.75" customHeight="1" thickBot="1" x14ac:dyDescent="0.2">
      <c r="A16" s="248" t="s">
        <v>266</v>
      </c>
      <c r="B16" s="249">
        <v>39.200000000000003</v>
      </c>
      <c r="C16" s="249">
        <v>43.5</v>
      </c>
      <c r="D16" s="249" t="s">
        <v>267</v>
      </c>
      <c r="E16" s="249">
        <v>1.3899999999999999E-2</v>
      </c>
    </row>
    <row r="17" spans="1:5" ht="24.75" customHeight="1" thickBot="1" x14ac:dyDescent="0.2">
      <c r="A17" s="248" t="s">
        <v>268</v>
      </c>
      <c r="B17" s="249">
        <v>40.6</v>
      </c>
      <c r="C17" s="249">
        <v>45</v>
      </c>
      <c r="D17" s="249" t="s">
        <v>267</v>
      </c>
      <c r="E17" s="249">
        <v>1.3599999999999999E-2</v>
      </c>
    </row>
    <row r="18" spans="1:5" ht="24.75" customHeight="1" thickBot="1" x14ac:dyDescent="0.2">
      <c r="A18" s="248" t="s">
        <v>269</v>
      </c>
      <c r="B18" s="249">
        <v>41.5</v>
      </c>
      <c r="C18" s="249">
        <v>46</v>
      </c>
      <c r="D18" s="249" t="s">
        <v>267</v>
      </c>
      <c r="E18" s="249">
        <v>1.3599999999999999E-2</v>
      </c>
    </row>
    <row r="19" spans="1:5" x14ac:dyDescent="0.15">
      <c r="A19" s="251" t="s">
        <v>270</v>
      </c>
    </row>
    <row r="20" spans="1:5" x14ac:dyDescent="0.15">
      <c r="A20" s="251" t="s">
        <v>271</v>
      </c>
    </row>
    <row r="21" spans="1:5" ht="33" customHeight="1" x14ac:dyDescent="0.15">
      <c r="A21" s="678" t="s">
        <v>272</v>
      </c>
      <c r="B21" s="678"/>
      <c r="C21" s="678"/>
      <c r="D21" s="678"/>
      <c r="E21" s="678"/>
    </row>
    <row r="22" spans="1:5" x14ac:dyDescent="0.15">
      <c r="A22" s="673" t="s">
        <v>273</v>
      </c>
      <c r="B22" s="673"/>
      <c r="C22" s="673"/>
      <c r="D22" s="673"/>
      <c r="E22" s="673"/>
    </row>
    <row r="23" spans="1:5" x14ac:dyDescent="0.15">
      <c r="A23" s="251"/>
      <c r="B23" s="251"/>
      <c r="C23" s="251"/>
      <c r="D23" s="251"/>
      <c r="E23" s="251"/>
    </row>
    <row r="24" spans="1:5" x14ac:dyDescent="0.15">
      <c r="A24" s="251" t="s">
        <v>274</v>
      </c>
    </row>
    <row r="25" spans="1:5" x14ac:dyDescent="0.15">
      <c r="A25" s="251" t="s">
        <v>275</v>
      </c>
    </row>
    <row r="26" spans="1:5" x14ac:dyDescent="0.15">
      <c r="A26" s="251" t="s">
        <v>276</v>
      </c>
    </row>
    <row r="27" spans="1:5" x14ac:dyDescent="0.15">
      <c r="A27" s="251" t="s">
        <v>270</v>
      </c>
    </row>
    <row r="28" spans="1:5" x14ac:dyDescent="0.15">
      <c r="A28" s="252"/>
    </row>
    <row r="29" spans="1:5" x14ac:dyDescent="0.15">
      <c r="A29" s="253" t="s">
        <v>277</v>
      </c>
    </row>
    <row r="30" spans="1:5" x14ac:dyDescent="0.15">
      <c r="A30" s="251" t="s">
        <v>278</v>
      </c>
    </row>
    <row r="31" spans="1:5" x14ac:dyDescent="0.15">
      <c r="A31" s="253" t="s">
        <v>279</v>
      </c>
    </row>
    <row r="32" spans="1:5" x14ac:dyDescent="0.15">
      <c r="A32" s="254"/>
    </row>
  </sheetData>
  <mergeCells count="6">
    <mergeCell ref="A22:E22"/>
    <mergeCell ref="A2:E2"/>
    <mergeCell ref="A4:B4"/>
    <mergeCell ref="A5:A6"/>
    <mergeCell ref="D5:D6"/>
    <mergeCell ref="A21:E21"/>
  </mergeCells>
  <phoneticPr fontId="5"/>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7"/>
  <sheetViews>
    <sheetView view="pageBreakPreview" zoomScaleNormal="100" zoomScaleSheetLayoutView="100" zoomScalePageLayoutView="120" workbookViewId="0">
      <selection activeCell="B1" sqref="B1"/>
    </sheetView>
  </sheetViews>
  <sheetFormatPr defaultColWidth="9" defaultRowHeight="11.25" x14ac:dyDescent="0.15"/>
  <cols>
    <col min="1" max="1" width="3.5" style="352" customWidth="1"/>
    <col min="2" max="2" width="10.125" style="352" customWidth="1"/>
    <col min="3" max="5" width="4.125" style="352" customWidth="1"/>
    <col min="6" max="6" width="69.625" style="352" customWidth="1"/>
    <col min="7" max="7" width="7.375" style="352" customWidth="1"/>
    <col min="8" max="16384" width="9" style="352"/>
  </cols>
  <sheetData>
    <row r="1" spans="2:7" ht="13.5" customHeight="1" x14ac:dyDescent="0.15">
      <c r="B1" s="351" t="s">
        <v>359</v>
      </c>
      <c r="G1" s="353"/>
    </row>
    <row r="2" spans="2:7" ht="13.5" customHeight="1" x14ac:dyDescent="0.15">
      <c r="B2" s="351"/>
      <c r="G2" s="353"/>
    </row>
    <row r="3" spans="2:7" ht="16.5" customHeight="1" x14ac:dyDescent="0.15">
      <c r="B3" s="354" t="s">
        <v>332</v>
      </c>
    </row>
    <row r="4" spans="2:7" ht="3" customHeight="1" x14ac:dyDescent="0.15">
      <c r="B4" s="354"/>
    </row>
    <row r="5" spans="2:7" ht="16.5" customHeight="1" x14ac:dyDescent="0.15">
      <c r="B5" s="355" t="s">
        <v>333</v>
      </c>
      <c r="C5" s="356"/>
      <c r="D5" s="357" t="s">
        <v>334</v>
      </c>
      <c r="E5" s="358"/>
      <c r="F5" s="679" t="s">
        <v>335</v>
      </c>
    </row>
    <row r="6" spans="2:7" ht="27" customHeight="1" x14ac:dyDescent="0.15">
      <c r="B6" s="359" t="s">
        <v>336</v>
      </c>
      <c r="C6" s="356"/>
      <c r="D6" s="360" t="s">
        <v>337</v>
      </c>
      <c r="E6" s="360" t="s">
        <v>338</v>
      </c>
      <c r="F6" s="680"/>
    </row>
    <row r="7" spans="2:7" ht="30" customHeight="1" x14ac:dyDescent="0.15">
      <c r="B7" s="361" t="s">
        <v>339</v>
      </c>
      <c r="C7" s="357">
        <v>1</v>
      </c>
      <c r="D7" s="362"/>
      <c r="E7" s="362"/>
      <c r="F7" s="363" t="s">
        <v>353</v>
      </c>
    </row>
    <row r="8" spans="2:7" ht="30" customHeight="1" x14ac:dyDescent="0.15">
      <c r="B8" s="361"/>
      <c r="C8" s="357">
        <v>2</v>
      </c>
      <c r="D8" s="362"/>
      <c r="E8" s="362"/>
      <c r="F8" s="363" t="s">
        <v>340</v>
      </c>
    </row>
    <row r="9" spans="2:7" ht="30" customHeight="1" x14ac:dyDescent="0.15">
      <c r="B9" s="361"/>
      <c r="C9" s="357">
        <v>3</v>
      </c>
      <c r="D9" s="362"/>
      <c r="E9" s="362"/>
      <c r="F9" s="363" t="s">
        <v>341</v>
      </c>
    </row>
    <row r="10" spans="2:7" ht="30" customHeight="1" x14ac:dyDescent="0.15">
      <c r="B10" s="361"/>
      <c r="C10" s="357">
        <v>4</v>
      </c>
      <c r="D10" s="362"/>
      <c r="E10" s="362"/>
      <c r="F10" s="363" t="s">
        <v>342</v>
      </c>
    </row>
    <row r="11" spans="2:7" ht="27" customHeight="1" x14ac:dyDescent="0.15">
      <c r="B11" s="359" t="s">
        <v>343</v>
      </c>
      <c r="C11" s="356"/>
      <c r="D11" s="360" t="s">
        <v>337</v>
      </c>
      <c r="E11" s="360" t="s">
        <v>338</v>
      </c>
      <c r="F11" s="364" t="s">
        <v>335</v>
      </c>
    </row>
    <row r="12" spans="2:7" ht="30" customHeight="1" x14ac:dyDescent="0.15">
      <c r="B12" s="361" t="s">
        <v>339</v>
      </c>
      <c r="C12" s="357">
        <v>5</v>
      </c>
      <c r="D12" s="362"/>
      <c r="E12" s="362"/>
      <c r="F12" s="363" t="s">
        <v>354</v>
      </c>
    </row>
    <row r="13" spans="2:7" ht="30" customHeight="1" x14ac:dyDescent="0.15">
      <c r="B13" s="361"/>
      <c r="C13" s="357">
        <v>6</v>
      </c>
      <c r="D13" s="362"/>
      <c r="E13" s="362"/>
      <c r="F13" s="363" t="s">
        <v>344</v>
      </c>
    </row>
    <row r="14" spans="2:7" ht="30" customHeight="1" x14ac:dyDescent="0.15">
      <c r="B14" s="361"/>
      <c r="C14" s="357">
        <v>7</v>
      </c>
      <c r="D14" s="362"/>
      <c r="E14" s="362"/>
      <c r="F14" s="365" t="s">
        <v>358</v>
      </c>
    </row>
    <row r="15" spans="2:7" ht="30" customHeight="1" x14ac:dyDescent="0.15">
      <c r="B15" s="361"/>
      <c r="C15" s="357">
        <v>8</v>
      </c>
      <c r="D15" s="362"/>
      <c r="E15" s="362"/>
      <c r="F15" s="363" t="s">
        <v>345</v>
      </c>
    </row>
    <row r="16" spans="2:7" ht="30" customHeight="1" x14ac:dyDescent="0.15">
      <c r="B16" s="361"/>
      <c r="C16" s="357">
        <v>9</v>
      </c>
      <c r="D16" s="362"/>
      <c r="E16" s="362"/>
      <c r="F16" s="363" t="s">
        <v>346</v>
      </c>
    </row>
    <row r="17" spans="2:7" ht="30" customHeight="1" x14ac:dyDescent="0.15">
      <c r="B17" s="361"/>
      <c r="C17" s="357">
        <v>10</v>
      </c>
      <c r="D17" s="362"/>
      <c r="E17" s="362"/>
      <c r="F17" s="363" t="s">
        <v>355</v>
      </c>
    </row>
    <row r="18" spans="2:7" ht="27" customHeight="1" x14ac:dyDescent="0.15">
      <c r="B18" s="359" t="s">
        <v>347</v>
      </c>
      <c r="C18" s="356"/>
      <c r="D18" s="366" t="s">
        <v>337</v>
      </c>
      <c r="E18" s="366" t="s">
        <v>338</v>
      </c>
      <c r="F18" s="364" t="s">
        <v>335</v>
      </c>
    </row>
    <row r="19" spans="2:7" ht="30" customHeight="1" x14ac:dyDescent="0.15">
      <c r="B19" s="361" t="s">
        <v>348</v>
      </c>
      <c r="C19" s="357">
        <v>11</v>
      </c>
      <c r="D19" s="362"/>
      <c r="E19" s="362"/>
      <c r="F19" s="363" t="s">
        <v>349</v>
      </c>
    </row>
    <row r="20" spans="2:7" ht="30" customHeight="1" x14ac:dyDescent="0.15">
      <c r="B20" s="361"/>
      <c r="C20" s="357">
        <v>12</v>
      </c>
      <c r="D20" s="362"/>
      <c r="E20" s="362"/>
      <c r="F20" s="363" t="s">
        <v>356</v>
      </c>
    </row>
    <row r="21" spans="2:7" ht="30" customHeight="1" x14ac:dyDescent="0.15">
      <c r="B21" s="361"/>
      <c r="C21" s="357">
        <v>13</v>
      </c>
      <c r="D21" s="362"/>
      <c r="E21" s="362"/>
      <c r="F21" s="363" t="s">
        <v>357</v>
      </c>
    </row>
    <row r="22" spans="2:7" s="370" customFormat="1" ht="27" customHeight="1" x14ac:dyDescent="0.15">
      <c r="B22" s="367" t="s">
        <v>350</v>
      </c>
      <c r="C22" s="368"/>
      <c r="D22" s="369" t="s">
        <v>337</v>
      </c>
      <c r="E22" s="369" t="s">
        <v>338</v>
      </c>
      <c r="F22" s="364" t="s">
        <v>335</v>
      </c>
      <c r="G22" s="352"/>
    </row>
    <row r="23" spans="2:7" s="370" customFormat="1" ht="30" customHeight="1" x14ac:dyDescent="0.15">
      <c r="B23" s="371" t="s">
        <v>348</v>
      </c>
      <c r="C23" s="372">
        <v>14</v>
      </c>
      <c r="D23" s="373"/>
      <c r="E23" s="373"/>
      <c r="F23" s="363" t="s">
        <v>351</v>
      </c>
      <c r="G23" s="352"/>
    </row>
    <row r="24" spans="2:7" s="370" customFormat="1" ht="30" customHeight="1" x14ac:dyDescent="0.15">
      <c r="B24" s="374"/>
      <c r="C24" s="372">
        <v>15</v>
      </c>
      <c r="D24" s="373"/>
      <c r="E24" s="373"/>
      <c r="F24" s="363" t="s">
        <v>352</v>
      </c>
      <c r="G24" s="352"/>
    </row>
    <row r="25" spans="2:7" ht="13.9" customHeight="1" x14ac:dyDescent="0.15">
      <c r="B25" s="681"/>
      <c r="C25" s="682"/>
      <c r="D25" s="682"/>
      <c r="E25" s="682"/>
      <c r="F25" s="682"/>
    </row>
    <row r="26" spans="2:7" ht="81" customHeight="1" x14ac:dyDescent="0.15">
      <c r="B26" s="683"/>
      <c r="C26" s="684"/>
      <c r="D26" s="684"/>
      <c r="E26" s="684"/>
      <c r="F26" s="684"/>
    </row>
    <row r="27" spans="2:7" ht="13.9" customHeight="1" x14ac:dyDescent="0.15">
      <c r="B27" s="685"/>
      <c r="C27" s="686"/>
      <c r="D27" s="686"/>
      <c r="E27" s="686"/>
      <c r="F27" s="686"/>
    </row>
    <row r="37" spans="1:6" x14ac:dyDescent="0.15">
      <c r="A37" s="687"/>
      <c r="B37" s="688"/>
      <c r="C37" s="688"/>
      <c r="D37" s="688"/>
      <c r="E37" s="688"/>
      <c r="F37" s="688"/>
    </row>
  </sheetData>
  <mergeCells count="5">
    <mergeCell ref="F5:F6"/>
    <mergeCell ref="B25:F25"/>
    <mergeCell ref="B26:F26"/>
    <mergeCell ref="B27:F27"/>
    <mergeCell ref="A37:F37"/>
  </mergeCells>
  <phoneticPr fontId="5"/>
  <pageMargins left="0.51181102362204722" right="0.11811023622047245" top="0.59055118110236227" bottom="0.19685039370078741" header="0.31496062992125984" footer="0.31496062992125984"/>
  <pageSetup paperSize="9" orientation="portrait"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34"/>
  <sheetViews>
    <sheetView workbookViewId="0">
      <selection activeCell="E21" sqref="E21"/>
    </sheetView>
  </sheetViews>
  <sheetFormatPr defaultRowHeight="13.5" x14ac:dyDescent="0.15"/>
  <cols>
    <col min="1" max="1" width="3.625" customWidth="1"/>
    <col min="2" max="2" width="19.75" bestFit="1" customWidth="1"/>
    <col min="3" max="3" width="14.75" bestFit="1" customWidth="1"/>
    <col min="4" max="4" width="17.375" bestFit="1" customWidth="1"/>
    <col min="5" max="5" width="17.375" customWidth="1"/>
    <col min="6" max="6" width="14.75" bestFit="1" customWidth="1"/>
    <col min="7" max="7" width="18.375" bestFit="1" customWidth="1"/>
  </cols>
  <sheetData>
    <row r="2" spans="2:10" ht="14.25" thickBot="1" x14ac:dyDescent="0.2"/>
    <row r="3" spans="2:10" ht="14.25" thickBot="1" x14ac:dyDescent="0.2">
      <c r="B3" s="4" t="s">
        <v>1</v>
      </c>
      <c r="C3" s="11" t="s">
        <v>11</v>
      </c>
      <c r="D3" s="6" t="s">
        <v>12</v>
      </c>
      <c r="E3" s="6" t="s">
        <v>13</v>
      </c>
      <c r="F3" s="6" t="s">
        <v>11</v>
      </c>
      <c r="G3" s="7" t="s">
        <v>14</v>
      </c>
    </row>
    <row r="4" spans="2:10" x14ac:dyDescent="0.15">
      <c r="B4" s="1" t="s">
        <v>30</v>
      </c>
      <c r="C4" s="12" t="s">
        <v>53</v>
      </c>
      <c r="D4" s="15">
        <v>24.4</v>
      </c>
      <c r="E4" s="16">
        <v>25.7</v>
      </c>
      <c r="F4" s="17" t="s">
        <v>22</v>
      </c>
      <c r="G4" s="18">
        <v>2.47E-2</v>
      </c>
      <c r="I4" s="10"/>
      <c r="J4" s="9"/>
    </row>
    <row r="5" spans="2:10" x14ac:dyDescent="0.15">
      <c r="B5" s="1" t="s">
        <v>15</v>
      </c>
      <c r="C5" s="12" t="s">
        <v>53</v>
      </c>
      <c r="D5" s="15">
        <v>27.9</v>
      </c>
      <c r="E5" s="16">
        <v>29.4</v>
      </c>
      <c r="F5" s="17" t="s">
        <v>22</v>
      </c>
      <c r="G5" s="18">
        <v>2.9399999999999999E-2</v>
      </c>
      <c r="I5" s="10"/>
      <c r="J5" s="9"/>
    </row>
    <row r="6" spans="2:10" x14ac:dyDescent="0.15">
      <c r="B6" s="1" t="s">
        <v>19</v>
      </c>
      <c r="C6" s="12" t="s">
        <v>54</v>
      </c>
      <c r="D6" s="15">
        <v>34.200000000000003</v>
      </c>
      <c r="E6" s="16">
        <v>36.700000000000003</v>
      </c>
      <c r="F6" s="17" t="s">
        <v>23</v>
      </c>
      <c r="G6" s="18">
        <v>1.8499999999999999E-2</v>
      </c>
      <c r="I6" s="10"/>
      <c r="J6" s="9"/>
    </row>
    <row r="7" spans="2:10" x14ac:dyDescent="0.15">
      <c r="B7" s="1" t="s">
        <v>18</v>
      </c>
      <c r="C7" s="12" t="s">
        <v>54</v>
      </c>
      <c r="D7" s="15">
        <v>35.1</v>
      </c>
      <c r="E7" s="16">
        <v>37.700000000000003</v>
      </c>
      <c r="F7" s="17" t="s">
        <v>23</v>
      </c>
      <c r="G7" s="18">
        <v>1.8700000000000001E-2</v>
      </c>
      <c r="I7" s="10"/>
      <c r="J7" s="9"/>
    </row>
    <row r="8" spans="2:10" x14ac:dyDescent="0.15">
      <c r="B8" s="1" t="s">
        <v>9</v>
      </c>
      <c r="C8" s="12" t="s">
        <v>54</v>
      </c>
      <c r="D8" s="15">
        <v>36.6</v>
      </c>
      <c r="E8" s="16">
        <v>39.1</v>
      </c>
      <c r="F8" s="17" t="s">
        <v>23</v>
      </c>
      <c r="G8" s="18">
        <v>1.89E-2</v>
      </c>
      <c r="I8" s="10"/>
      <c r="J8" s="9"/>
    </row>
    <row r="9" spans="2:10" x14ac:dyDescent="0.15">
      <c r="B9" s="1" t="s">
        <v>16</v>
      </c>
      <c r="C9" s="12" t="s">
        <v>54</v>
      </c>
      <c r="D9" s="15">
        <v>39.4</v>
      </c>
      <c r="E9" s="16">
        <v>41.9</v>
      </c>
      <c r="F9" s="17" t="s">
        <v>23</v>
      </c>
      <c r="G9" s="18">
        <v>1.95E-2</v>
      </c>
      <c r="I9" s="10"/>
      <c r="J9" s="9"/>
    </row>
    <row r="10" spans="2:10" x14ac:dyDescent="0.15">
      <c r="B10" s="1" t="s">
        <v>17</v>
      </c>
      <c r="C10" s="12" t="s">
        <v>54</v>
      </c>
      <c r="D10" s="15">
        <v>39.4</v>
      </c>
      <c r="E10" s="16">
        <v>41.9</v>
      </c>
      <c r="F10" s="17" t="s">
        <v>23</v>
      </c>
      <c r="G10" s="18">
        <v>1.95E-2</v>
      </c>
      <c r="I10" s="10"/>
      <c r="J10" s="9"/>
    </row>
    <row r="11" spans="2:10" x14ac:dyDescent="0.15">
      <c r="B11" s="1" t="s">
        <v>20</v>
      </c>
      <c r="C11" s="12" t="s">
        <v>53</v>
      </c>
      <c r="D11" s="15">
        <v>45.8</v>
      </c>
      <c r="E11" s="16">
        <v>50.8</v>
      </c>
      <c r="F11" s="17" t="s">
        <v>22</v>
      </c>
      <c r="G11" s="18">
        <v>1.61E-2</v>
      </c>
      <c r="I11" s="10"/>
      <c r="J11" s="9"/>
    </row>
    <row r="12" spans="2:10" x14ac:dyDescent="0.15">
      <c r="B12" s="1" t="s">
        <v>49</v>
      </c>
      <c r="C12" s="12" t="s">
        <v>53</v>
      </c>
      <c r="D12" s="15">
        <v>49.2</v>
      </c>
      <c r="E12" s="16">
        <v>54.6</v>
      </c>
      <c r="F12" s="17" t="s">
        <v>22</v>
      </c>
      <c r="G12" s="18">
        <v>1.35E-2</v>
      </c>
      <c r="I12" s="10"/>
      <c r="J12" s="9"/>
    </row>
    <row r="13" spans="2:10" x14ac:dyDescent="0.15">
      <c r="B13" s="1" t="s">
        <v>48</v>
      </c>
      <c r="C13" s="12" t="s">
        <v>55</v>
      </c>
      <c r="D13" s="15">
        <v>39.200000000000003</v>
      </c>
      <c r="E13" s="16">
        <v>43.5</v>
      </c>
      <c r="F13" s="17" t="s">
        <v>24</v>
      </c>
      <c r="G13" s="18">
        <v>1.3899999999999999E-2</v>
      </c>
      <c r="I13" s="10"/>
      <c r="J13" s="9"/>
    </row>
    <row r="14" spans="2:10" x14ac:dyDescent="0.15">
      <c r="B14" s="1" t="s">
        <v>25</v>
      </c>
      <c r="C14" s="12" t="s">
        <v>55</v>
      </c>
      <c r="D14" s="15">
        <v>40.6</v>
      </c>
      <c r="E14" s="16">
        <v>45</v>
      </c>
      <c r="F14" s="17" t="s">
        <v>24</v>
      </c>
      <c r="G14" s="18">
        <v>1.3599999999999999E-2</v>
      </c>
      <c r="I14" s="10"/>
      <c r="J14" s="9"/>
    </row>
    <row r="15" spans="2:10" x14ac:dyDescent="0.15">
      <c r="B15" s="1" t="s">
        <v>26</v>
      </c>
      <c r="C15" s="12" t="s">
        <v>55</v>
      </c>
      <c r="D15" s="15">
        <v>41.5</v>
      </c>
      <c r="E15" s="16">
        <v>46</v>
      </c>
      <c r="F15" s="17" t="s">
        <v>24</v>
      </c>
      <c r="G15" s="18">
        <v>1.3599999999999999E-2</v>
      </c>
      <c r="I15" s="10"/>
      <c r="J15" s="9"/>
    </row>
    <row r="16" spans="2:10" x14ac:dyDescent="0.15">
      <c r="B16" s="1" t="s">
        <v>65</v>
      </c>
      <c r="C16" s="12" t="s">
        <v>55</v>
      </c>
      <c r="D16" s="19" t="s">
        <v>67</v>
      </c>
      <c r="E16" s="20" t="s">
        <v>68</v>
      </c>
      <c r="F16" s="17" t="s">
        <v>24</v>
      </c>
      <c r="G16" s="18">
        <v>1.3599999999999999E-2</v>
      </c>
      <c r="I16" s="10"/>
      <c r="J16" s="9"/>
    </row>
    <row r="17" spans="2:7" x14ac:dyDescent="0.15">
      <c r="B17" s="8" t="s">
        <v>21</v>
      </c>
      <c r="C17" s="21" t="s">
        <v>66</v>
      </c>
      <c r="D17" s="19" t="s">
        <v>67</v>
      </c>
      <c r="E17" s="20" t="s">
        <v>68</v>
      </c>
      <c r="F17" s="21" t="s">
        <v>66</v>
      </c>
      <c r="G17" s="22" t="s">
        <v>69</v>
      </c>
    </row>
    <row r="18" spans="2:7" ht="14.25" thickBot="1" x14ac:dyDescent="0.2">
      <c r="B18" s="5"/>
      <c r="C18" s="13"/>
      <c r="D18" s="2">
        <v>0</v>
      </c>
      <c r="E18" s="2">
        <v>0</v>
      </c>
      <c r="F18" s="2"/>
      <c r="G18" s="3">
        <v>0</v>
      </c>
    </row>
    <row r="20" spans="2:7" ht="14.25" thickBot="1" x14ac:dyDescent="0.2"/>
    <row r="21" spans="2:7" x14ac:dyDescent="0.15">
      <c r="B21" s="14" t="s">
        <v>30</v>
      </c>
      <c r="C21" s="23" t="s">
        <v>58</v>
      </c>
    </row>
    <row r="22" spans="2:7" x14ac:dyDescent="0.15">
      <c r="B22" s="1" t="s">
        <v>15</v>
      </c>
      <c r="C22" s="24" t="s">
        <v>58</v>
      </c>
    </row>
    <row r="23" spans="2:7" x14ac:dyDescent="0.15">
      <c r="B23" s="1" t="s">
        <v>19</v>
      </c>
      <c r="C23" s="24" t="s">
        <v>59</v>
      </c>
    </row>
    <row r="24" spans="2:7" x14ac:dyDescent="0.15">
      <c r="B24" s="1" t="s">
        <v>18</v>
      </c>
      <c r="C24" s="24" t="s">
        <v>59</v>
      </c>
    </row>
    <row r="25" spans="2:7" x14ac:dyDescent="0.15">
      <c r="B25" s="1" t="s">
        <v>9</v>
      </c>
      <c r="C25" s="24" t="s">
        <v>59</v>
      </c>
    </row>
    <row r="26" spans="2:7" x14ac:dyDescent="0.15">
      <c r="B26" s="1" t="s">
        <v>16</v>
      </c>
      <c r="C26" s="24" t="s">
        <v>59</v>
      </c>
    </row>
    <row r="27" spans="2:7" x14ac:dyDescent="0.15">
      <c r="B27" s="1" t="s">
        <v>17</v>
      </c>
      <c r="C27" s="24" t="s">
        <v>59</v>
      </c>
    </row>
    <row r="28" spans="2:7" x14ac:dyDescent="0.15">
      <c r="B28" s="1" t="s">
        <v>20</v>
      </c>
      <c r="C28" s="24" t="s">
        <v>58</v>
      </c>
    </row>
    <row r="29" spans="2:7" x14ac:dyDescent="0.15">
      <c r="B29" s="1" t="s">
        <v>49</v>
      </c>
      <c r="C29" s="24" t="s">
        <v>58</v>
      </c>
    </row>
    <row r="30" spans="2:7" x14ac:dyDescent="0.15">
      <c r="B30" s="1" t="s">
        <v>48</v>
      </c>
      <c r="C30" s="24" t="s">
        <v>60</v>
      </c>
    </row>
    <row r="31" spans="2:7" x14ac:dyDescent="0.15">
      <c r="B31" s="1" t="s">
        <v>25</v>
      </c>
      <c r="C31" s="24" t="s">
        <v>60</v>
      </c>
    </row>
    <row r="32" spans="2:7" x14ac:dyDescent="0.15">
      <c r="B32" s="1" t="s">
        <v>26</v>
      </c>
      <c r="C32" s="24" t="s">
        <v>60</v>
      </c>
    </row>
    <row r="33" spans="2:3" x14ac:dyDescent="0.15">
      <c r="B33" s="1" t="s">
        <v>65</v>
      </c>
      <c r="C33" s="24" t="s">
        <v>60</v>
      </c>
    </row>
    <row r="34" spans="2:3" ht="14.25" thickBot="1" x14ac:dyDescent="0.2">
      <c r="B34" s="5" t="s">
        <v>21</v>
      </c>
      <c r="C34" s="25" t="s">
        <v>66</v>
      </c>
    </row>
  </sheetData>
  <sheetProtection password="8A55" sheet="1"/>
  <phoneticPr fontId="5"/>
  <pageMargins left="0.75" right="0.75" top="1" bottom="1" header="0.51200000000000001" footer="0.51200000000000001"/>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【⑫－1】（自家発電設備以外省エネ）</vt:lpstr>
      <vt:lpstr>【⑫－2】（自家発電設備省エネ・CO2）</vt:lpstr>
      <vt:lpstr>【⑫－3】（CGS以外CO2＆自家発の合算）</vt:lpstr>
      <vt:lpstr>別紙⑧_発熱量と炭素係数</vt:lpstr>
      <vt:lpstr>別紙⑯　計算シート②作成におけるチェックシート</vt:lpstr>
      <vt:lpstr>原単位シート</vt:lpstr>
      <vt:lpstr>'別紙⑯　計算シート②作成におけるチェックシート'!Print_Area</vt:lpstr>
      <vt:lpstr>燃料種</vt:lpstr>
    </vt:vector>
  </TitlesOfParts>
  <Company>社団法人日本ガス協会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nose</dc:creator>
  <cp:lastModifiedBy>iwasaki</cp:lastModifiedBy>
  <cp:lastPrinted>2018-12-05T02:29:01Z</cp:lastPrinted>
  <dcterms:created xsi:type="dcterms:W3CDTF">2010-02-20T04:26:54Z</dcterms:created>
  <dcterms:modified xsi:type="dcterms:W3CDTF">2018-12-06T02:04:48Z</dcterms:modified>
</cp:coreProperties>
</file>